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ADOR FRANCISCO\4to trimestre 2021-Lupita\PNT FCO\4to trimestre 2021-Lupita\FRACCION 8 - semestral\"/>
    </mc:Choice>
  </mc:AlternateContent>
  <xr:revisionPtr revIDLastSave="0" documentId="13_ncr:1_{4871DC6B-EC3A-4E1E-A8FC-B381FAFBC742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  <externalReference r:id="rId18"/>
  </externalReferences>
  <definedNames>
    <definedName name="_xlnm._FilterDatabase" localSheetId="0" hidden="1">'Reporte de Formatos'!$A$7:$AG$69</definedName>
    <definedName name="Hidden_13">Hidden_1!$A$1:$A$11</definedName>
    <definedName name="Hidden_211">Hidden_2!$A$1:$A$2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6" i="1" l="1"/>
  <c r="M36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6" i="1"/>
  <c r="V45" i="1"/>
  <c r="V44" i="1"/>
  <c r="V43" i="1"/>
  <c r="V42" i="1"/>
  <c r="V41" i="1"/>
  <c r="V40" i="1"/>
  <c r="V39" i="1"/>
  <c r="V38" i="1"/>
  <c r="V37" i="1"/>
  <c r="V35" i="1"/>
  <c r="V34" i="1"/>
  <c r="V33" i="1"/>
  <c r="V32" i="1"/>
  <c r="V27" i="1"/>
  <c r="V26" i="1"/>
  <c r="V23" i="1"/>
  <c r="V21" i="1"/>
  <c r="V18" i="1"/>
  <c r="V17" i="1"/>
  <c r="V11" i="1"/>
  <c r="V10" i="1" l="1"/>
  <c r="V9" i="1"/>
  <c r="V8" i="1"/>
  <c r="C40" i="9" l="1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3" i="9"/>
  <c r="C12" i="9"/>
  <c r="C11" i="9"/>
  <c r="C10" i="9"/>
  <c r="C9" i="9"/>
  <c r="C8" i="9"/>
  <c r="C7" i="9"/>
  <c r="C6" i="9"/>
  <c r="C5" i="9"/>
  <c r="M69" i="1" l="1"/>
  <c r="O68" i="1"/>
  <c r="M68" i="1"/>
  <c r="O67" i="1"/>
  <c r="M67" i="1"/>
  <c r="O66" i="1"/>
  <c r="M66" i="1"/>
  <c r="M65" i="1"/>
  <c r="O65" i="1"/>
  <c r="O64" i="1"/>
  <c r="M64" i="1"/>
  <c r="O62" i="1"/>
  <c r="M62" i="1"/>
  <c r="O61" i="1"/>
  <c r="M61" i="1"/>
  <c r="O60" i="1"/>
  <c r="M60" i="1"/>
  <c r="O59" i="1"/>
  <c r="M59" i="1"/>
  <c r="O58" i="1"/>
  <c r="M58" i="1"/>
  <c r="O57" i="1"/>
  <c r="M57" i="1"/>
  <c r="O56" i="1"/>
  <c r="M56" i="1"/>
  <c r="O55" i="1"/>
  <c r="M55" i="1"/>
  <c r="O54" i="1"/>
  <c r="M54" i="1"/>
  <c r="O53" i="1"/>
  <c r="M53" i="1"/>
  <c r="M52" i="1"/>
  <c r="O51" i="1"/>
  <c r="M51" i="1"/>
  <c r="M49" i="1"/>
  <c r="O49" i="1"/>
  <c r="O48" i="1"/>
  <c r="M48" i="1"/>
  <c r="O45" i="1"/>
  <c r="M45" i="1"/>
  <c r="O44" i="1"/>
  <c r="M44" i="1"/>
  <c r="O42" i="1"/>
  <c r="O43" i="1"/>
  <c r="M43" i="1"/>
  <c r="M42" i="1"/>
  <c r="O41" i="1"/>
  <c r="M41" i="1"/>
  <c r="O40" i="1"/>
  <c r="M40" i="1"/>
  <c r="O39" i="1"/>
  <c r="M39" i="1"/>
  <c r="O38" i="1"/>
  <c r="M38" i="1"/>
  <c r="O37" i="1"/>
  <c r="M37" i="1"/>
  <c r="O63" i="1"/>
  <c r="M63" i="1"/>
  <c r="O35" i="1"/>
  <c r="M35" i="1"/>
  <c r="O34" i="1"/>
  <c r="M34" i="1"/>
  <c r="O33" i="1"/>
  <c r="M33" i="1"/>
  <c r="O32" i="1"/>
  <c r="M32" i="1"/>
  <c r="O17" i="1"/>
  <c r="M17" i="1"/>
  <c r="M8" i="1" l="1"/>
  <c r="O50" i="1" l="1"/>
  <c r="M50" i="1"/>
  <c r="O47" i="1"/>
  <c r="M47" i="1"/>
  <c r="O46" i="1"/>
  <c r="M46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M22" i="1"/>
  <c r="M21" i="1"/>
  <c r="O20" i="1"/>
  <c r="M20" i="1"/>
  <c r="O19" i="1"/>
  <c r="M19" i="1"/>
  <c r="O18" i="1"/>
  <c r="M18" i="1"/>
  <c r="O16" i="1"/>
  <c r="M16" i="1"/>
  <c r="O15" i="1"/>
  <c r="M15" i="1"/>
  <c r="O14" i="1"/>
  <c r="M14" i="1"/>
  <c r="O13" i="1"/>
  <c r="M13" i="1"/>
  <c r="G13" i="1"/>
  <c r="O12" i="1"/>
  <c r="M12" i="1"/>
  <c r="O11" i="1"/>
  <c r="M11" i="1"/>
  <c r="O10" i="1"/>
  <c r="M10" i="1"/>
  <c r="O9" i="1"/>
  <c r="M9" i="1"/>
</calcChain>
</file>

<file path=xl/sharedStrings.xml><?xml version="1.0" encoding="utf-8"?>
<sst xmlns="http://schemas.openxmlformats.org/spreadsheetml/2006/main" count="1273" uniqueCount="464">
  <si>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</si>
  <si>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</si>
  <si>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</si>
  <si>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</si>
  <si>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</si>
  <si>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</si>
  <si>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</si>
  <si>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</si>
  <si>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</si>
  <si>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</si>
  <si>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</si>
  <si>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</si>
  <si>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</si>
  <si>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</si>
  <si>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</si>
  <si>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</si>
  <si>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</si>
  <si>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</si>
  <si>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</si>
  <si>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</si>
  <si>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</si>
  <si>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</si>
  <si>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</si>
  <si>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</si>
  <si>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</si>
  <si>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</si>
  <si>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</si>
  <si>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</si>
  <si>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</si>
  <si>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</si>
  <si>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</si>
  <si>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</si>
  <si>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</si>
  <si>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</si>
  <si>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</si>
  <si>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</si>
  <si>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</si>
  <si>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</si>
  <si>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</si>
  <si>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</si>
  <si>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</si>
  <si>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</si>
  <si>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</si>
  <si>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</si>
  <si>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</si>
  <si>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</si>
  <si>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</si>
  <si>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</si>
  <si>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</si>
  <si>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</si>
  <si>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</si>
  <si>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</si>
  <si>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</si>
  <si>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</si>
  <si>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</si>
  <si>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</si>
  <si>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</si>
  <si>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</si>
  <si>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</si>
  <si>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</si>
  <si>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</si>
  <si>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</si>
  <si>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</si>
  <si>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</si>
  <si>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</si>
  <si>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</si>
  <si>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</si>
  <si>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</si>
  <si>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</si>
  <si>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</si>
  <si>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</si>
  <si>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</si>
  <si>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</si>
  <si>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</si>
  <si>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</si>
  <si>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</si>
  <si>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</si>
  <si>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</si>
  <si>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</si>
  <si>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</si>
  <si>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</si>
  <si>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</si>
  <si>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</si>
  <si>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</si>
  <si>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</si>
  <si>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</si>
  <si>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</si>
  <si>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</si>
  <si>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</si>
  <si>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</si>
  <si>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</si>
  <si>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</si>
  <si>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</si>
  <si>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</si>
  <si>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</si>
  <si>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</si>
  <si>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</si>
  <si>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</si>
  <si>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</si>
  <si>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</si>
  <si>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</si>
  <si>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</si>
  <si>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</si>
  <si>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</si>
  <si>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</si>
  <si>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</si>
  <si>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</si>
  <si>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</si>
  <si>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</si>
  <si>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</si>
  <si>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</si>
  <si>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</si>
  <si>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</si>
  <si>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</si>
  <si>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</si>
  <si>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</si>
  <si>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</si>
  <si>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</si>
  <si>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</si>
  <si>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</si>
  <si>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</si>
  <si>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</si>
  <si>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</si>
  <si>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</si>
  <si>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</si>
  <si>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</si>
  <si>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</si>
  <si>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</si>
  <si>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</si>
  <si>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</si>
  <si>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</si>
  <si>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</si>
  <si>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</si>
  <si>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</si>
  <si>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</si>
  <si>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</si>
  <si>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</si>
  <si>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</si>
  <si>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</si>
  <si>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</si>
  <si>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</si>
  <si>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</si>
  <si>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</si>
  <si>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</si>
  <si>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</si>
  <si>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</si>
  <si>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</si>
  <si>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</si>
  <si>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</si>
  <si>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</si>
  <si>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</si>
  <si>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</si>
  <si>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</si>
  <si>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</si>
  <si>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</si>
  <si>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</si>
  <si>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</si>
  <si>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</si>
  <si>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</si>
  <si>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</si>
  <si>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</si>
  <si>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</si>
  <si>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</si>
  <si>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</si>
  <si>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</si>
  <si>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</si>
  <si>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</si>
  <si>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</si>
  <si>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</si>
  <si>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</si>
  <si>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</si>
  <si>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</si>
  <si>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</si>
  <si>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</si>
  <si>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</si>
  <si>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</si>
  <si>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</si>
  <si>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</si>
  <si>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</si>
  <si>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</si>
  <si>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</si>
  <si>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</si>
  <si>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</si>
  <si>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</si>
  <si>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</si>
  <si>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</si>
  <si>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</si>
  <si>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</si>
  <si>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</si>
  <si>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</si>
  <si>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</si>
  <si>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</si>
  <si>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</si>
  <si>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</si>
  <si>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</si>
  <si>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</si>
  <si>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</si>
  <si>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</si>
  <si>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</si>
  <si>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</si>
  <si>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</si>
  <si>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</si>
  <si>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</si>
  <si>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</si>
  <si>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</si>
  <si>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</si>
  <si>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</si>
  <si>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</si>
  <si>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</si>
  <si>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</si>
  <si>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</si>
  <si>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</si>
  <si>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</si>
  <si>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</si>
  <si>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R1</t>
  </si>
  <si>
    <t>Rectoría</t>
  </si>
  <si>
    <t>Pérez</t>
  </si>
  <si>
    <t>Pesos</t>
  </si>
  <si>
    <t>Subdirección de Servicios Administrativos</t>
  </si>
  <si>
    <t>Académica</t>
  </si>
  <si>
    <t>S3</t>
  </si>
  <si>
    <t>Subdirección de Planeación</t>
  </si>
  <si>
    <t>Subdirectora de Planeación</t>
  </si>
  <si>
    <t>Sandra Yadira</t>
  </si>
  <si>
    <t>Sandez</t>
  </si>
  <si>
    <t>Bareño</t>
  </si>
  <si>
    <t>Subdirección de Administración y Finanzas</t>
  </si>
  <si>
    <t>Subdirectora de Administración y Finanzas</t>
  </si>
  <si>
    <t>Administración y Finanzas</t>
  </si>
  <si>
    <t>María Elizabeth</t>
  </si>
  <si>
    <t>Lucero</t>
  </si>
  <si>
    <t>Cruz</t>
  </si>
  <si>
    <t>J4</t>
  </si>
  <si>
    <t>Departamento de la Carrera de GastronomÍa</t>
  </si>
  <si>
    <t>Jefe del Departamento de la Carrera de GastronomÍa</t>
  </si>
  <si>
    <t>Carlos Eduardo</t>
  </si>
  <si>
    <t>O´brian</t>
  </si>
  <si>
    <t>Valcornertt</t>
  </si>
  <si>
    <t>Departamento de la Carrera de Turismo y Desarrollo de Negocios</t>
  </si>
  <si>
    <t>Jefa del Departamento de la Carrera de Turismo y Desarrollo de Negocios</t>
  </si>
  <si>
    <t>Lourdes</t>
  </si>
  <si>
    <t>Sanchez</t>
  </si>
  <si>
    <t>Higuera</t>
  </si>
  <si>
    <t>vinculación</t>
  </si>
  <si>
    <t>Omar</t>
  </si>
  <si>
    <t>Moyron</t>
  </si>
  <si>
    <t>Albañez</t>
  </si>
  <si>
    <t xml:space="preserve">Arturo Arian </t>
  </si>
  <si>
    <t xml:space="preserve">Aguilar </t>
  </si>
  <si>
    <t>Cervantes</t>
  </si>
  <si>
    <t>Departamento de Servicios Escolares</t>
  </si>
  <si>
    <t>Miriam Lorena</t>
  </si>
  <si>
    <t>Bojorquez</t>
  </si>
  <si>
    <t>Perez</t>
  </si>
  <si>
    <t>Ceseña</t>
  </si>
  <si>
    <t>Departamento de Recusros Financieros, Presupuesto y Contabilidad</t>
  </si>
  <si>
    <t>Jefe del Departamento de Recusros Financieros, Presupuesto y Contabilidad</t>
  </si>
  <si>
    <t>Guadalupe</t>
  </si>
  <si>
    <t>García</t>
  </si>
  <si>
    <t>Castillo</t>
  </si>
  <si>
    <t>Departamento de Recursos Humanos, Materiales y Servicios Generales</t>
  </si>
  <si>
    <t>Jefe del Departamento de Recursos Humanos, Materiales y Servicios Generales</t>
  </si>
  <si>
    <t>Francisco Javier</t>
  </si>
  <si>
    <t>Romero</t>
  </si>
  <si>
    <t>Departamento de Talleres y Laboratorio</t>
  </si>
  <si>
    <t>Jefe del Departamento de Talleres y Laboratorio</t>
  </si>
  <si>
    <t>José Antonio</t>
  </si>
  <si>
    <t>Alvarado</t>
  </si>
  <si>
    <t>C5</t>
  </si>
  <si>
    <t>Coordinación de Mantenimiento</t>
  </si>
  <si>
    <t>Coordinador de Mantenimiento</t>
  </si>
  <si>
    <t>Cayetano</t>
  </si>
  <si>
    <t xml:space="preserve">García </t>
  </si>
  <si>
    <t>Rodríguez</t>
  </si>
  <si>
    <t>Coordinación del Centro de Computo</t>
  </si>
  <si>
    <t>Coordinador del Centro de Computo</t>
  </si>
  <si>
    <t>Ruth  Concepción</t>
  </si>
  <si>
    <t>Fabela</t>
  </si>
  <si>
    <t>Ontiveros</t>
  </si>
  <si>
    <t>Coordinación de Recursos Humanos</t>
  </si>
  <si>
    <t>Veronica Yaneth</t>
  </si>
  <si>
    <t xml:space="preserve">Cota </t>
  </si>
  <si>
    <t>Loubet</t>
  </si>
  <si>
    <t>JO7</t>
  </si>
  <si>
    <t xml:space="preserve">Jefe de Oficina </t>
  </si>
  <si>
    <t>Jefe de Oficina A</t>
  </si>
  <si>
    <t>Carmen Aracelys</t>
  </si>
  <si>
    <t xml:space="preserve">Valadez </t>
  </si>
  <si>
    <t>Naranjo</t>
  </si>
  <si>
    <t>Dora María</t>
  </si>
  <si>
    <t>Inzunza</t>
  </si>
  <si>
    <t>JO8</t>
  </si>
  <si>
    <t>Jefe de Oficina B</t>
  </si>
  <si>
    <t>Oyuky Margarita</t>
  </si>
  <si>
    <t>Tena</t>
  </si>
  <si>
    <t>Manriquez</t>
  </si>
  <si>
    <t>Nalley</t>
  </si>
  <si>
    <t>Cortes</t>
  </si>
  <si>
    <t>Antonio de Jesús</t>
  </si>
  <si>
    <t>Felipe</t>
  </si>
  <si>
    <t>Alfaro</t>
  </si>
  <si>
    <t>López</t>
  </si>
  <si>
    <t>TO9</t>
  </si>
  <si>
    <t>Mantenimiento</t>
  </si>
  <si>
    <t>Técnico</t>
  </si>
  <si>
    <t>Jesús José</t>
  </si>
  <si>
    <t>Ramírez</t>
  </si>
  <si>
    <t>Antuna</t>
  </si>
  <si>
    <t>Luis Fernando</t>
  </si>
  <si>
    <t>Nuñez</t>
  </si>
  <si>
    <t>Silva</t>
  </si>
  <si>
    <t>Jorge Luis</t>
  </si>
  <si>
    <t>Alaniz</t>
  </si>
  <si>
    <t>Manjarrez</t>
  </si>
  <si>
    <t>Joaquín</t>
  </si>
  <si>
    <t>Villa</t>
  </si>
  <si>
    <t>Ojeda</t>
  </si>
  <si>
    <t>Plutarco</t>
  </si>
  <si>
    <t>Arreola</t>
  </si>
  <si>
    <t>Miranda</t>
  </si>
  <si>
    <t>Teresa de Jesús</t>
  </si>
  <si>
    <t>Márquez</t>
  </si>
  <si>
    <t>Sánchez</t>
  </si>
  <si>
    <t>David  Alejandro</t>
  </si>
  <si>
    <t>Castro</t>
  </si>
  <si>
    <t>Baeza</t>
  </si>
  <si>
    <t>DOC1</t>
  </si>
  <si>
    <t>Docente</t>
  </si>
  <si>
    <t xml:space="preserve">Karina María </t>
  </si>
  <si>
    <t>Chávez</t>
  </si>
  <si>
    <t>Suárez</t>
  </si>
  <si>
    <t>DOC2</t>
  </si>
  <si>
    <t>Rosalia</t>
  </si>
  <si>
    <t>Martínez</t>
  </si>
  <si>
    <t>Gutierrez</t>
  </si>
  <si>
    <t>DOC3</t>
  </si>
  <si>
    <t>Amarela</t>
  </si>
  <si>
    <t>DOC4</t>
  </si>
  <si>
    <t>Benjamin</t>
  </si>
  <si>
    <t>Troyo</t>
  </si>
  <si>
    <t>Vega</t>
  </si>
  <si>
    <t>DOC5</t>
  </si>
  <si>
    <t>Diana Surirela</t>
  </si>
  <si>
    <t>Santoyo</t>
  </si>
  <si>
    <t>Ledesma</t>
  </si>
  <si>
    <t>DOC6</t>
  </si>
  <si>
    <t>Marco Aurelio</t>
  </si>
  <si>
    <t>Escalante</t>
  </si>
  <si>
    <t>Terán</t>
  </si>
  <si>
    <t>DOC7</t>
  </si>
  <si>
    <t>Fernando</t>
  </si>
  <si>
    <t>Abad</t>
  </si>
  <si>
    <t>Rojo</t>
  </si>
  <si>
    <t>DOC8</t>
  </si>
  <si>
    <t>Héctor</t>
  </si>
  <si>
    <t>Galvan</t>
  </si>
  <si>
    <t>Oseguera</t>
  </si>
  <si>
    <t>DOC9</t>
  </si>
  <si>
    <t xml:space="preserve">Ithenhiela Danae </t>
  </si>
  <si>
    <t>Basurto</t>
  </si>
  <si>
    <t>DOC10</t>
  </si>
  <si>
    <t>Guillermo Ignacio</t>
  </si>
  <si>
    <t>Moreno</t>
  </si>
  <si>
    <t>Gallo</t>
  </si>
  <si>
    <t>DOC11</t>
  </si>
  <si>
    <t>Ana Carolina</t>
  </si>
  <si>
    <t>Carmona</t>
  </si>
  <si>
    <t>DOC12</t>
  </si>
  <si>
    <t>David</t>
  </si>
  <si>
    <t>Mejia</t>
  </si>
  <si>
    <t>Domínguez</t>
  </si>
  <si>
    <t>DOC13</t>
  </si>
  <si>
    <t>Luis Omar</t>
  </si>
  <si>
    <t>Sepulveda</t>
  </si>
  <si>
    <t>DOC14</t>
  </si>
  <si>
    <t>Mauricio Alberto</t>
  </si>
  <si>
    <t>Aguirre</t>
  </si>
  <si>
    <t>Bustos</t>
  </si>
  <si>
    <t>DOC15</t>
  </si>
  <si>
    <t>Lourdes Daniela</t>
  </si>
  <si>
    <t>Olaves</t>
  </si>
  <si>
    <t>Fernandez</t>
  </si>
  <si>
    <t>DOC16</t>
  </si>
  <si>
    <t>Luis Abraham</t>
  </si>
  <si>
    <t>Reyes</t>
  </si>
  <si>
    <t>DOC17</t>
  </si>
  <si>
    <t>Miguel Angel</t>
  </si>
  <si>
    <t>Peralta</t>
  </si>
  <si>
    <t>DOC18</t>
  </si>
  <si>
    <t>Ulises</t>
  </si>
  <si>
    <t>Almeida</t>
  </si>
  <si>
    <t>DOC19</t>
  </si>
  <si>
    <t>Andros Humboldt</t>
  </si>
  <si>
    <t>Aviles</t>
  </si>
  <si>
    <t>Arnaut</t>
  </si>
  <si>
    <t>DOC20</t>
  </si>
  <si>
    <t>José Edmundo</t>
  </si>
  <si>
    <t>Rangel</t>
  </si>
  <si>
    <t>Vazquez</t>
  </si>
  <si>
    <t>DOC21</t>
  </si>
  <si>
    <t>kenno Aleen</t>
  </si>
  <si>
    <t>Amador</t>
  </si>
  <si>
    <t>DOC23</t>
  </si>
  <si>
    <t>Liza</t>
  </si>
  <si>
    <t>Garza</t>
  </si>
  <si>
    <t>DOC25</t>
  </si>
  <si>
    <t>María de La Luz</t>
  </si>
  <si>
    <t xml:space="preserve">Robles </t>
  </si>
  <si>
    <t>Camacho</t>
  </si>
  <si>
    <t>DOC26</t>
  </si>
  <si>
    <t>DOC27</t>
  </si>
  <si>
    <t>Carolina  Guadalupe</t>
  </si>
  <si>
    <t>Gonzalez</t>
  </si>
  <si>
    <t>DOC28</t>
  </si>
  <si>
    <t>Diego Missael</t>
  </si>
  <si>
    <t>Palacios</t>
  </si>
  <si>
    <t>Prima Vacacional</t>
  </si>
  <si>
    <t>Cuatrimestral</t>
  </si>
  <si>
    <t>Rectora</t>
  </si>
  <si>
    <t>Maria Concepcion</t>
  </si>
  <si>
    <t>Coordinador de Gestión de Calidad y Sistemas informaticos</t>
  </si>
  <si>
    <t>Coordinación de Calidad</t>
  </si>
  <si>
    <t>Técnico en contabilidad</t>
  </si>
  <si>
    <t>Analista administrativo</t>
  </si>
  <si>
    <t>Yolanda Cielo</t>
  </si>
  <si>
    <t>Lopez Guerra</t>
  </si>
  <si>
    <t>Tapia</t>
  </si>
  <si>
    <t>Secretario de jefe de departamento</t>
  </si>
  <si>
    <t xml:space="preserve">Lucio Julio </t>
  </si>
  <si>
    <t>Espinoza</t>
  </si>
  <si>
    <t>Ruiz</t>
  </si>
  <si>
    <t>Asistente de servicios de mantenimiento</t>
  </si>
  <si>
    <t>Fernando Daniel</t>
  </si>
  <si>
    <t>Rosales</t>
  </si>
  <si>
    <t>Luis Adalberto</t>
  </si>
  <si>
    <t>Badillo</t>
  </si>
  <si>
    <t>Mayoral</t>
  </si>
  <si>
    <t>DOC29</t>
  </si>
  <si>
    <t>Pedro Daniel</t>
  </si>
  <si>
    <t>Molina</t>
  </si>
  <si>
    <t>Pfennig</t>
  </si>
  <si>
    <t>DOC30</t>
  </si>
  <si>
    <t>DOC31</t>
  </si>
  <si>
    <t>DOC32</t>
  </si>
  <si>
    <t>DOC33</t>
  </si>
  <si>
    <t>DOC34</t>
  </si>
  <si>
    <t>DOC35</t>
  </si>
  <si>
    <t>Luis Alberto</t>
  </si>
  <si>
    <t xml:space="preserve">Burgoin </t>
  </si>
  <si>
    <t>Cota</t>
  </si>
  <si>
    <t>Rene Ricardo</t>
  </si>
  <si>
    <t>Gerardo</t>
  </si>
  <si>
    <t>Aleman</t>
  </si>
  <si>
    <t>Iris Daniela</t>
  </si>
  <si>
    <t>Flores</t>
  </si>
  <si>
    <t>Antes</t>
  </si>
  <si>
    <t>Aida</t>
  </si>
  <si>
    <t>Paz Rubio</t>
  </si>
  <si>
    <t>Macario</t>
  </si>
  <si>
    <t xml:space="preserve">Savin </t>
  </si>
  <si>
    <t>Carlos</t>
  </si>
  <si>
    <t>Dosamantes</t>
  </si>
  <si>
    <t>Gratificación Anual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</si>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</sst>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Arial"/>
      <family val="2"/>
    </font>
    <font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44" fontId="8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14" fontId="0" fillId="0" borderId="0" xfId="0" applyNumberFormat="1" applyFill="1"/>
    <xf numFmtId="44" fontId="0" fillId="0" borderId="0" xfId="2" applyFont="1"/>
    <xf numFmtId="0" fontId="0" fillId="0" borderId="0" xfId="0"/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/>
    <xf numFmtId="4" fontId="4" fillId="0" borderId="0" xfId="0" applyNumberFormat="1" applyFont="1" applyFill="1"/>
    <xf numFmtId="0" fontId="0" fillId="3" borderId="0" xfId="0" applyNumberFormat="1" applyFill="1" applyAlignment="1">
      <alignment horizontal="center"/>
    </xf>
    <xf numFmtId="44" fontId="0" fillId="0" borderId="0" xfId="2" applyFon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TRANSPARENCIA\VIII%20Remuneraci&#243;n%20Bruta%20y%20Neta\Formato%20Remuneraci&#243;n%20bruta%20y%20neta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ocuments\Formatos%20OPD\Plantilla%20de%20Personal\Plantilla%20de%20Personal%20sdos.%20bru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E PERSONAL"/>
      <sheetName val="CONFIANZA"/>
      <sheetName val="POR CONTRATO"/>
      <sheetName val="SINDICALIZADO"/>
      <sheetName val="PLAZAS VACANTES"/>
      <sheetName val="ALTAS-BAJAS-CAMBIOS"/>
    </sheetNames>
    <sheetDataSet>
      <sheetData sheetId="0" refreshError="1"/>
      <sheetData sheetId="1" refreshError="1">
        <row r="10">
          <cell r="K10">
            <v>47898.36</v>
          </cell>
        </row>
        <row r="22">
          <cell r="A22" t="str">
            <v>Jefa del Departamento Servicios Escolares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0"/>
  <sheetViews>
    <sheetView tabSelected="1" topLeftCell="H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4.42578125" customWidth="1"/>
    <col min="6" max="6" width="33.85546875" bestFit="1" customWidth="1"/>
    <col min="7" max="7" width="32" customWidth="1"/>
    <col min="8" max="8" width="25" customWidth="1"/>
    <col min="9" max="9" width="18" style="26" customWidth="1"/>
    <col min="10" max="10" width="13.5703125" style="26" bestFit="1" customWidth="1"/>
    <col min="11" max="11" width="15.42578125" style="26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26" t="s">
        <v>7</v>
      </c>
      <c r="J4" s="26" t="s">
        <v>7</v>
      </c>
      <c r="K4" s="26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6" t="s">
        <v>23</v>
      </c>
      <c r="J5" s="26" t="s">
        <v>24</v>
      </c>
      <c r="K5" s="26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0" customFormat="1" x14ac:dyDescent="0.25">
      <c r="A8" s="3">
        <v>2021</v>
      </c>
      <c r="B8" s="4">
        <v>44378</v>
      </c>
      <c r="C8" s="4">
        <v>44561</v>
      </c>
      <c r="D8" s="5" t="s">
        <v>83</v>
      </c>
      <c r="E8" s="19" t="s">
        <v>214</v>
      </c>
      <c r="F8" s="7" t="s">
        <v>215</v>
      </c>
      <c r="G8" s="7" t="s">
        <v>418</v>
      </c>
      <c r="H8" s="8" t="s">
        <v>215</v>
      </c>
      <c r="I8" s="6" t="s">
        <v>419</v>
      </c>
      <c r="J8" s="6" t="s">
        <v>412</v>
      </c>
      <c r="K8" s="6" t="s">
        <v>397</v>
      </c>
      <c r="L8" s="9" t="s">
        <v>93</v>
      </c>
      <c r="M8" s="31">
        <f>32579.6*2</f>
        <v>65159.199999999997</v>
      </c>
      <c r="N8" s="30" t="s">
        <v>217</v>
      </c>
      <c r="O8" s="31">
        <v>48496.2</v>
      </c>
      <c r="P8" s="6" t="s">
        <v>217</v>
      </c>
      <c r="U8" s="13">
        <v>1</v>
      </c>
      <c r="V8" s="18">
        <f>+Tabla_468749!A4</f>
        <v>1</v>
      </c>
      <c r="AD8" s="10" t="s">
        <v>218</v>
      </c>
      <c r="AE8" s="11">
        <v>44561</v>
      </c>
      <c r="AF8" s="11">
        <v>44561</v>
      </c>
    </row>
    <row r="9" spans="1:33" s="10" customFormat="1" x14ac:dyDescent="0.25">
      <c r="A9" s="3">
        <v>2021</v>
      </c>
      <c r="B9" s="4">
        <v>44378</v>
      </c>
      <c r="C9" s="4">
        <v>44561</v>
      </c>
      <c r="D9" s="5" t="s">
        <v>83</v>
      </c>
      <c r="E9" s="6" t="s">
        <v>220</v>
      </c>
      <c r="F9" s="7" t="s">
        <v>221</v>
      </c>
      <c r="G9" s="7" t="s">
        <v>222</v>
      </c>
      <c r="H9" s="8" t="s">
        <v>215</v>
      </c>
      <c r="I9" s="6" t="s">
        <v>223</v>
      </c>
      <c r="J9" s="6" t="s">
        <v>224</v>
      </c>
      <c r="K9" s="6" t="s">
        <v>225</v>
      </c>
      <c r="L9" s="9" t="s">
        <v>93</v>
      </c>
      <c r="M9" s="31">
        <f>17332*2</f>
        <v>34664</v>
      </c>
      <c r="N9" s="31" t="s">
        <v>217</v>
      </c>
      <c r="O9" s="31">
        <f>13730.2*2</f>
        <v>27460.400000000001</v>
      </c>
      <c r="P9" s="6" t="s">
        <v>217</v>
      </c>
      <c r="U9" s="13">
        <v>2</v>
      </c>
      <c r="V9" s="18">
        <f>+Tabla_468749!A5</f>
        <v>2</v>
      </c>
      <c r="W9" s="14"/>
      <c r="AD9" s="10" t="s">
        <v>218</v>
      </c>
      <c r="AE9" s="11">
        <v>44561</v>
      </c>
      <c r="AF9" s="11">
        <v>44561</v>
      </c>
    </row>
    <row r="10" spans="1:33" s="10" customFormat="1" x14ac:dyDescent="0.25">
      <c r="A10" s="3">
        <v>2021</v>
      </c>
      <c r="B10" s="4">
        <v>44378</v>
      </c>
      <c r="C10" s="4">
        <v>44561</v>
      </c>
      <c r="D10" s="5" t="s">
        <v>83</v>
      </c>
      <c r="E10" s="6" t="s">
        <v>220</v>
      </c>
      <c r="F10" s="7" t="s">
        <v>226</v>
      </c>
      <c r="G10" s="7" t="s">
        <v>227</v>
      </c>
      <c r="H10" s="8" t="s">
        <v>228</v>
      </c>
      <c r="I10" s="6" t="s">
        <v>229</v>
      </c>
      <c r="J10" s="6" t="s">
        <v>230</v>
      </c>
      <c r="K10" s="6" t="s">
        <v>231</v>
      </c>
      <c r="L10" s="9" t="s">
        <v>93</v>
      </c>
      <c r="M10" s="31">
        <f>17332*2</f>
        <v>34664</v>
      </c>
      <c r="N10" s="31" t="s">
        <v>217</v>
      </c>
      <c r="O10" s="31">
        <f>13730.2*2</f>
        <v>27460.400000000001</v>
      </c>
      <c r="P10" s="6" t="s">
        <v>217</v>
      </c>
      <c r="U10" s="13">
        <v>3</v>
      </c>
      <c r="V10" s="18">
        <f>+Tabla_468749!A5</f>
        <v>2</v>
      </c>
      <c r="W10" s="14"/>
      <c r="AD10" s="10" t="s">
        <v>218</v>
      </c>
      <c r="AE10" s="11">
        <v>44561</v>
      </c>
      <c r="AF10" s="11">
        <v>44561</v>
      </c>
    </row>
    <row r="11" spans="1:33" s="10" customFormat="1" ht="25.5" x14ac:dyDescent="0.25">
      <c r="A11" s="3">
        <v>2021</v>
      </c>
      <c r="B11" s="4">
        <v>44378</v>
      </c>
      <c r="C11" s="4">
        <v>44561</v>
      </c>
      <c r="D11" s="5" t="s">
        <v>83</v>
      </c>
      <c r="E11" s="6" t="s">
        <v>232</v>
      </c>
      <c r="F11" s="20" t="s">
        <v>233</v>
      </c>
      <c r="G11" s="20" t="s">
        <v>234</v>
      </c>
      <c r="H11" s="8" t="s">
        <v>219</v>
      </c>
      <c r="I11" s="6" t="s">
        <v>235</v>
      </c>
      <c r="J11" s="6" t="s">
        <v>236</v>
      </c>
      <c r="K11" s="6" t="s">
        <v>237</v>
      </c>
      <c r="L11" s="9" t="s">
        <v>94</v>
      </c>
      <c r="M11" s="31">
        <f t="shared" ref="M11:M16" si="0">12594.75*2</f>
        <v>25189.5</v>
      </c>
      <c r="N11" s="31" t="s">
        <v>217</v>
      </c>
      <c r="O11" s="31">
        <f t="shared" ref="O11:O16" si="1">10241*2</f>
        <v>20482</v>
      </c>
      <c r="P11" s="6" t="s">
        <v>217</v>
      </c>
      <c r="U11" s="13">
        <v>4</v>
      </c>
      <c r="V11" s="18">
        <f>+Tabla_468749!A6</f>
        <v>3</v>
      </c>
      <c r="W11" s="14"/>
      <c r="AD11" s="10" t="s">
        <v>218</v>
      </c>
      <c r="AE11" s="11">
        <v>44561</v>
      </c>
      <c r="AF11" s="11">
        <v>44561</v>
      </c>
    </row>
    <row r="12" spans="1:33" s="10" customFormat="1" ht="25.5" x14ac:dyDescent="0.25">
      <c r="A12" s="3">
        <v>2021</v>
      </c>
      <c r="B12" s="4">
        <v>44378</v>
      </c>
      <c r="C12" s="4">
        <v>44561</v>
      </c>
      <c r="D12" s="5" t="s">
        <v>83</v>
      </c>
      <c r="E12" s="6" t="s">
        <v>232</v>
      </c>
      <c r="F12" s="21" t="s">
        <v>238</v>
      </c>
      <c r="G12" s="21" t="s">
        <v>239</v>
      </c>
      <c r="H12" s="8" t="s">
        <v>219</v>
      </c>
      <c r="I12" s="6" t="s">
        <v>240</v>
      </c>
      <c r="J12" s="6" t="s">
        <v>241</v>
      </c>
      <c r="K12" s="6" t="s">
        <v>242</v>
      </c>
      <c r="L12" s="9" t="s">
        <v>93</v>
      </c>
      <c r="M12" s="31">
        <f t="shared" si="0"/>
        <v>25189.5</v>
      </c>
      <c r="N12" s="31" t="s">
        <v>217</v>
      </c>
      <c r="O12" s="31">
        <f t="shared" si="1"/>
        <v>20482</v>
      </c>
      <c r="P12" s="6" t="s">
        <v>217</v>
      </c>
      <c r="U12" s="13">
        <v>4</v>
      </c>
      <c r="V12" s="18">
        <v>3</v>
      </c>
      <c r="W12" s="14"/>
      <c r="AD12" s="10" t="s">
        <v>218</v>
      </c>
      <c r="AE12" s="11">
        <v>44561</v>
      </c>
      <c r="AF12" s="11">
        <v>44561</v>
      </c>
    </row>
    <row r="13" spans="1:33" s="10" customFormat="1" x14ac:dyDescent="0.25">
      <c r="A13" s="3">
        <v>2021</v>
      </c>
      <c r="B13" s="4">
        <v>44378</v>
      </c>
      <c r="C13" s="4">
        <v>44561</v>
      </c>
      <c r="D13" s="5" t="s">
        <v>83</v>
      </c>
      <c r="E13" s="6" t="s">
        <v>232</v>
      </c>
      <c r="F13" s="7" t="s">
        <v>250</v>
      </c>
      <c r="G13" s="7" t="str">
        <f>+[2]CONFIANZA!$A$22</f>
        <v>Jefa del Departamento Servicios Escolares</v>
      </c>
      <c r="H13" s="8" t="s">
        <v>219</v>
      </c>
      <c r="I13" s="6" t="s">
        <v>251</v>
      </c>
      <c r="J13" s="6" t="s">
        <v>252</v>
      </c>
      <c r="K13" s="6" t="s">
        <v>253</v>
      </c>
      <c r="L13" s="9" t="s">
        <v>93</v>
      </c>
      <c r="M13" s="31">
        <f t="shared" si="0"/>
        <v>25189.5</v>
      </c>
      <c r="N13" s="31" t="s">
        <v>217</v>
      </c>
      <c r="O13" s="31">
        <f t="shared" si="1"/>
        <v>20482</v>
      </c>
      <c r="P13" s="6" t="s">
        <v>217</v>
      </c>
      <c r="U13" s="13">
        <v>4</v>
      </c>
      <c r="V13" s="18">
        <v>3</v>
      </c>
      <c r="W13" s="15"/>
      <c r="X13" s="17"/>
      <c r="AD13" s="10" t="s">
        <v>218</v>
      </c>
      <c r="AE13" s="11">
        <v>44561</v>
      </c>
      <c r="AF13" s="11">
        <v>44561</v>
      </c>
    </row>
    <row r="14" spans="1:33" s="10" customFormat="1" ht="38.25" x14ac:dyDescent="0.25">
      <c r="A14" s="3">
        <v>2021</v>
      </c>
      <c r="B14" s="4">
        <v>44378</v>
      </c>
      <c r="C14" s="4">
        <v>44561</v>
      </c>
      <c r="D14" s="5" t="s">
        <v>83</v>
      </c>
      <c r="E14" s="6" t="s">
        <v>232</v>
      </c>
      <c r="F14" s="21" t="s">
        <v>255</v>
      </c>
      <c r="G14" s="21" t="s">
        <v>256</v>
      </c>
      <c r="H14" s="8" t="s">
        <v>228</v>
      </c>
      <c r="I14" s="6" t="s">
        <v>257</v>
      </c>
      <c r="J14" s="6" t="s">
        <v>258</v>
      </c>
      <c r="K14" s="6" t="s">
        <v>259</v>
      </c>
      <c r="L14" s="9" t="s">
        <v>93</v>
      </c>
      <c r="M14" s="31">
        <f t="shared" si="0"/>
        <v>25189.5</v>
      </c>
      <c r="N14" s="31" t="s">
        <v>217</v>
      </c>
      <c r="O14" s="31">
        <f t="shared" si="1"/>
        <v>20482</v>
      </c>
      <c r="P14" s="6" t="s">
        <v>217</v>
      </c>
      <c r="U14" s="13">
        <v>4</v>
      </c>
      <c r="V14" s="18">
        <v>3</v>
      </c>
      <c r="W14" s="15"/>
      <c r="X14" s="17"/>
      <c r="AD14" s="10" t="s">
        <v>218</v>
      </c>
      <c r="AE14" s="11">
        <v>44561</v>
      </c>
      <c r="AF14" s="11">
        <v>44561</v>
      </c>
    </row>
    <row r="15" spans="1:33" s="10" customFormat="1" ht="38.25" x14ac:dyDescent="0.25">
      <c r="A15" s="3">
        <v>2021</v>
      </c>
      <c r="B15" s="4">
        <v>44378</v>
      </c>
      <c r="C15" s="4">
        <v>44561</v>
      </c>
      <c r="D15" s="5" t="s">
        <v>83</v>
      </c>
      <c r="E15" s="6" t="s">
        <v>232</v>
      </c>
      <c r="F15" s="21" t="s">
        <v>260</v>
      </c>
      <c r="G15" s="21" t="s">
        <v>261</v>
      </c>
      <c r="H15" s="8" t="s">
        <v>228</v>
      </c>
      <c r="I15" s="6" t="s">
        <v>262</v>
      </c>
      <c r="J15" s="6" t="s">
        <v>216</v>
      </c>
      <c r="K15" s="6" t="s">
        <v>263</v>
      </c>
      <c r="L15" s="9" t="s">
        <v>94</v>
      </c>
      <c r="M15" s="31">
        <f t="shared" si="0"/>
        <v>25189.5</v>
      </c>
      <c r="N15" s="31" t="s">
        <v>217</v>
      </c>
      <c r="O15" s="31">
        <f t="shared" si="1"/>
        <v>20482</v>
      </c>
      <c r="P15" s="6" t="s">
        <v>217</v>
      </c>
      <c r="U15" s="13">
        <v>5</v>
      </c>
      <c r="V15" s="18">
        <v>3</v>
      </c>
      <c r="W15" s="15"/>
      <c r="X15" s="17"/>
      <c r="AD15" s="10" t="s">
        <v>218</v>
      </c>
      <c r="AE15" s="11">
        <v>44561</v>
      </c>
      <c r="AF15" s="11">
        <v>44561</v>
      </c>
    </row>
    <row r="16" spans="1:33" s="10" customFormat="1" ht="25.5" x14ac:dyDescent="0.25">
      <c r="A16" s="3">
        <v>2021</v>
      </c>
      <c r="B16" s="4">
        <v>44378</v>
      </c>
      <c r="C16" s="4">
        <v>44561</v>
      </c>
      <c r="D16" s="5" t="s">
        <v>83</v>
      </c>
      <c r="E16" s="6" t="s">
        <v>232</v>
      </c>
      <c r="F16" s="21" t="s">
        <v>264</v>
      </c>
      <c r="G16" s="21" t="s">
        <v>265</v>
      </c>
      <c r="H16" s="8" t="s">
        <v>219</v>
      </c>
      <c r="I16" s="6" t="s">
        <v>266</v>
      </c>
      <c r="J16" s="6" t="s">
        <v>267</v>
      </c>
      <c r="K16" s="6" t="s">
        <v>225</v>
      </c>
      <c r="L16" s="9" t="s">
        <v>94</v>
      </c>
      <c r="M16" s="31">
        <f t="shared" si="0"/>
        <v>25189.5</v>
      </c>
      <c r="N16" s="31" t="s">
        <v>217</v>
      </c>
      <c r="O16" s="31">
        <f t="shared" si="1"/>
        <v>20482</v>
      </c>
      <c r="P16" s="6" t="s">
        <v>217</v>
      </c>
      <c r="U16" s="13">
        <v>4</v>
      </c>
      <c r="V16" s="18">
        <v>3</v>
      </c>
      <c r="W16" s="15"/>
      <c r="X16" s="17"/>
      <c r="AD16" s="10" t="s">
        <v>218</v>
      </c>
      <c r="AE16" s="11">
        <v>44561</v>
      </c>
      <c r="AF16" s="11">
        <v>44561</v>
      </c>
    </row>
    <row r="17" spans="1:32" s="10" customFormat="1" x14ac:dyDescent="0.25">
      <c r="A17" s="3">
        <v>2021</v>
      </c>
      <c r="B17" s="4">
        <v>44378</v>
      </c>
      <c r="C17" s="4">
        <v>44561</v>
      </c>
      <c r="D17" s="5" t="s">
        <v>83</v>
      </c>
      <c r="E17" s="6" t="s">
        <v>268</v>
      </c>
      <c r="F17" s="7" t="s">
        <v>421</v>
      </c>
      <c r="G17" s="7" t="s">
        <v>420</v>
      </c>
      <c r="H17" s="8" t="s">
        <v>219</v>
      </c>
      <c r="I17" s="6" t="s">
        <v>247</v>
      </c>
      <c r="J17" s="6" t="s">
        <v>248</v>
      </c>
      <c r="K17" s="6" t="s">
        <v>249</v>
      </c>
      <c r="L17" s="9" t="s">
        <v>94</v>
      </c>
      <c r="M17" s="31">
        <f>7723.6*2</f>
        <v>15447.2</v>
      </c>
      <c r="N17" s="31" t="s">
        <v>217</v>
      </c>
      <c r="O17" s="31">
        <f>6558*2</f>
        <v>13116</v>
      </c>
      <c r="P17" s="6" t="s">
        <v>217</v>
      </c>
      <c r="U17" s="13">
        <v>6</v>
      </c>
      <c r="V17" s="18">
        <f>+Tabla_468749!A7</f>
        <v>4</v>
      </c>
      <c r="W17" s="14"/>
      <c r="AD17" s="10" t="s">
        <v>218</v>
      </c>
      <c r="AE17" s="11">
        <v>44561</v>
      </c>
      <c r="AF17" s="11">
        <v>44561</v>
      </c>
    </row>
    <row r="18" spans="1:32" s="10" customFormat="1" x14ac:dyDescent="0.25">
      <c r="A18" s="3">
        <v>2021</v>
      </c>
      <c r="B18" s="4">
        <v>44378</v>
      </c>
      <c r="C18" s="4">
        <v>44561</v>
      </c>
      <c r="D18" s="5" t="s">
        <v>83</v>
      </c>
      <c r="E18" s="6" t="s">
        <v>268</v>
      </c>
      <c r="F18" s="7" t="s">
        <v>269</v>
      </c>
      <c r="G18" s="7" t="s">
        <v>270</v>
      </c>
      <c r="H18" s="8" t="s">
        <v>228</v>
      </c>
      <c r="I18" s="6" t="s">
        <v>271</v>
      </c>
      <c r="J18" s="6" t="s">
        <v>272</v>
      </c>
      <c r="K18" s="6" t="s">
        <v>273</v>
      </c>
      <c r="L18" s="9" t="s">
        <v>94</v>
      </c>
      <c r="M18" s="31">
        <f>7723.6*2</f>
        <v>15447.2</v>
      </c>
      <c r="N18" s="31" t="s">
        <v>217</v>
      </c>
      <c r="O18" s="31">
        <f>6558*2</f>
        <v>13116</v>
      </c>
      <c r="P18" s="6" t="s">
        <v>217</v>
      </c>
      <c r="U18" s="13">
        <v>6</v>
      </c>
      <c r="V18" s="18">
        <f>+Tabla_468749!A8</f>
        <v>5</v>
      </c>
      <c r="W18" s="15"/>
      <c r="X18" s="17"/>
      <c r="AD18" s="10" t="s">
        <v>218</v>
      </c>
      <c r="AE18" s="11">
        <v>44561</v>
      </c>
      <c r="AF18" s="11">
        <v>44561</v>
      </c>
    </row>
    <row r="19" spans="1:32" s="10" customFormat="1" x14ac:dyDescent="0.25">
      <c r="A19" s="3">
        <v>2021</v>
      </c>
      <c r="B19" s="4">
        <v>44378</v>
      </c>
      <c r="C19" s="4">
        <v>44561</v>
      </c>
      <c r="D19" s="5" t="s">
        <v>83</v>
      </c>
      <c r="E19" s="6" t="s">
        <v>268</v>
      </c>
      <c r="F19" s="7" t="s">
        <v>274</v>
      </c>
      <c r="G19" s="7" t="s">
        <v>275</v>
      </c>
      <c r="H19" s="8" t="s">
        <v>219</v>
      </c>
      <c r="I19" s="6" t="s">
        <v>276</v>
      </c>
      <c r="J19" s="6" t="s">
        <v>277</v>
      </c>
      <c r="K19" s="6" t="s">
        <v>278</v>
      </c>
      <c r="L19" s="9" t="s">
        <v>93</v>
      </c>
      <c r="M19" s="31">
        <f>7723.6*2</f>
        <v>15447.2</v>
      </c>
      <c r="N19" s="31" t="s">
        <v>217</v>
      </c>
      <c r="O19" s="31">
        <f>6558*2</f>
        <v>13116</v>
      </c>
      <c r="P19" s="6" t="s">
        <v>217</v>
      </c>
      <c r="U19" s="13">
        <v>6</v>
      </c>
      <c r="V19" s="18">
        <v>5</v>
      </c>
      <c r="W19" s="14"/>
      <c r="AD19" s="10" t="s">
        <v>218</v>
      </c>
      <c r="AE19" s="11">
        <v>44561</v>
      </c>
      <c r="AF19" s="11">
        <v>44561</v>
      </c>
    </row>
    <row r="20" spans="1:32" s="10" customFormat="1" x14ac:dyDescent="0.25">
      <c r="A20" s="3">
        <v>2021</v>
      </c>
      <c r="B20" s="4">
        <v>44378</v>
      </c>
      <c r="C20" s="4">
        <v>44561</v>
      </c>
      <c r="D20" s="5" t="s">
        <v>83</v>
      </c>
      <c r="E20" s="6" t="s">
        <v>268</v>
      </c>
      <c r="F20" s="7" t="s">
        <v>279</v>
      </c>
      <c r="G20" s="7" t="s">
        <v>279</v>
      </c>
      <c r="H20" s="8" t="s">
        <v>228</v>
      </c>
      <c r="I20" s="6" t="s">
        <v>280</v>
      </c>
      <c r="J20" s="6" t="s">
        <v>281</v>
      </c>
      <c r="K20" s="6" t="s">
        <v>282</v>
      </c>
      <c r="L20" s="9" t="s">
        <v>93</v>
      </c>
      <c r="M20" s="31">
        <f>7723.6*2</f>
        <v>15447.2</v>
      </c>
      <c r="N20" s="31" t="s">
        <v>217</v>
      </c>
      <c r="O20" s="31">
        <f>6558*2</f>
        <v>13116</v>
      </c>
      <c r="P20" s="6" t="s">
        <v>217</v>
      </c>
      <c r="U20" s="13">
        <v>6</v>
      </c>
      <c r="V20" s="18">
        <v>5</v>
      </c>
      <c r="W20" s="14"/>
      <c r="AD20" s="10" t="s">
        <v>218</v>
      </c>
      <c r="AE20" s="11">
        <v>44561</v>
      </c>
      <c r="AF20" s="11">
        <v>44561</v>
      </c>
    </row>
    <row r="21" spans="1:32" s="10" customFormat="1" x14ac:dyDescent="0.25">
      <c r="A21" s="3">
        <v>2021</v>
      </c>
      <c r="B21" s="4">
        <v>44378</v>
      </c>
      <c r="C21" s="4">
        <v>44561</v>
      </c>
      <c r="D21" s="5" t="s">
        <v>83</v>
      </c>
      <c r="E21" s="6" t="s">
        <v>283</v>
      </c>
      <c r="F21" s="7" t="s">
        <v>284</v>
      </c>
      <c r="G21" s="7" t="s">
        <v>285</v>
      </c>
      <c r="H21" s="8" t="s">
        <v>219</v>
      </c>
      <c r="I21" s="6" t="s">
        <v>286</v>
      </c>
      <c r="J21" s="6" t="s">
        <v>287</v>
      </c>
      <c r="K21" s="6" t="s">
        <v>288</v>
      </c>
      <c r="L21" s="9" t="s">
        <v>93</v>
      </c>
      <c r="M21" s="31">
        <f>5212.9*2</f>
        <v>10425.799999999999</v>
      </c>
      <c r="N21" s="31" t="s">
        <v>217</v>
      </c>
      <c r="O21" s="31">
        <v>9224</v>
      </c>
      <c r="P21" s="6" t="s">
        <v>217</v>
      </c>
      <c r="U21" s="13">
        <v>7</v>
      </c>
      <c r="V21" s="18">
        <f>+Tabla_468749!A9</f>
        <v>6</v>
      </c>
      <c r="W21" s="14"/>
      <c r="AD21" s="10" t="s">
        <v>218</v>
      </c>
      <c r="AE21" s="11">
        <v>44561</v>
      </c>
      <c r="AF21" s="11">
        <v>44561</v>
      </c>
    </row>
    <row r="22" spans="1:32" s="10" customFormat="1" x14ac:dyDescent="0.25">
      <c r="A22" s="3">
        <v>2021</v>
      </c>
      <c r="B22" s="4">
        <v>44378</v>
      </c>
      <c r="C22" s="4">
        <v>44561</v>
      </c>
      <c r="D22" s="5" t="s">
        <v>83</v>
      </c>
      <c r="E22" s="6" t="s">
        <v>283</v>
      </c>
      <c r="F22" s="7" t="s">
        <v>284</v>
      </c>
      <c r="G22" s="7" t="s">
        <v>285</v>
      </c>
      <c r="H22" s="8" t="s">
        <v>219</v>
      </c>
      <c r="I22" s="6" t="s">
        <v>289</v>
      </c>
      <c r="J22" s="6" t="s">
        <v>272</v>
      </c>
      <c r="K22" s="6" t="s">
        <v>290</v>
      </c>
      <c r="L22" s="9" t="s">
        <v>93</v>
      </c>
      <c r="M22" s="31">
        <f>5212.9*2</f>
        <v>10425.799999999999</v>
      </c>
      <c r="N22" s="31" t="s">
        <v>217</v>
      </c>
      <c r="O22" s="31">
        <v>9224</v>
      </c>
      <c r="P22" s="6" t="s">
        <v>217</v>
      </c>
      <c r="U22" s="13">
        <v>7</v>
      </c>
      <c r="V22" s="18">
        <v>6</v>
      </c>
      <c r="W22" s="14"/>
      <c r="AA22" s="17"/>
      <c r="AD22" s="10" t="s">
        <v>218</v>
      </c>
      <c r="AE22" s="11">
        <v>44561</v>
      </c>
      <c r="AF22" s="11">
        <v>44561</v>
      </c>
    </row>
    <row r="23" spans="1:32" s="10" customFormat="1" x14ac:dyDescent="0.25">
      <c r="A23" s="3">
        <v>2021</v>
      </c>
      <c r="B23" s="4">
        <v>44378</v>
      </c>
      <c r="C23" s="4">
        <v>44561</v>
      </c>
      <c r="D23" s="5" t="s">
        <v>83</v>
      </c>
      <c r="E23" s="6" t="s">
        <v>291</v>
      </c>
      <c r="F23" s="7" t="s">
        <v>284</v>
      </c>
      <c r="G23" s="7" t="s">
        <v>292</v>
      </c>
      <c r="H23" s="8" t="s">
        <v>219</v>
      </c>
      <c r="I23" s="6" t="s">
        <v>293</v>
      </c>
      <c r="J23" s="6" t="s">
        <v>294</v>
      </c>
      <c r="K23" s="6" t="s">
        <v>295</v>
      </c>
      <c r="L23" s="9" t="s">
        <v>93</v>
      </c>
      <c r="M23" s="31">
        <f>4828.88*2</f>
        <v>9657.76</v>
      </c>
      <c r="N23" s="31" t="s">
        <v>217</v>
      </c>
      <c r="O23" s="31">
        <f>4302*2</f>
        <v>8604</v>
      </c>
      <c r="P23" s="6" t="s">
        <v>217</v>
      </c>
      <c r="U23" s="13">
        <v>8</v>
      </c>
      <c r="V23" s="18">
        <f>+Tabla_468749!A10</f>
        <v>7</v>
      </c>
      <c r="W23" s="14"/>
      <c r="AD23" s="10" t="s">
        <v>218</v>
      </c>
      <c r="AE23" s="11">
        <v>44561</v>
      </c>
      <c r="AF23" s="11">
        <v>44561</v>
      </c>
    </row>
    <row r="24" spans="1:32" s="10" customFormat="1" x14ac:dyDescent="0.25">
      <c r="A24" s="3">
        <v>2021</v>
      </c>
      <c r="B24" s="4">
        <v>44378</v>
      </c>
      <c r="C24" s="4">
        <v>44561</v>
      </c>
      <c r="D24" s="5" t="s">
        <v>83</v>
      </c>
      <c r="E24" s="6" t="s">
        <v>291</v>
      </c>
      <c r="F24" s="7" t="s">
        <v>284</v>
      </c>
      <c r="G24" s="7" t="s">
        <v>292</v>
      </c>
      <c r="H24" s="8" t="s">
        <v>228</v>
      </c>
      <c r="I24" s="6" t="s">
        <v>296</v>
      </c>
      <c r="J24" s="6" t="s">
        <v>241</v>
      </c>
      <c r="K24" s="6" t="s">
        <v>297</v>
      </c>
      <c r="L24" s="9" t="s">
        <v>93</v>
      </c>
      <c r="M24" s="31">
        <f t="shared" ref="M24:M26" si="2">4828.88*2</f>
        <v>9657.76</v>
      </c>
      <c r="N24" s="30" t="s">
        <v>217</v>
      </c>
      <c r="O24" s="31">
        <f t="shared" ref="O24:O26" si="3">4302*2</f>
        <v>8604</v>
      </c>
      <c r="P24" s="6" t="s">
        <v>217</v>
      </c>
      <c r="U24" s="13">
        <v>8</v>
      </c>
      <c r="V24" s="18">
        <v>7</v>
      </c>
      <c r="W24" s="14"/>
      <c r="AD24" s="10" t="s">
        <v>218</v>
      </c>
      <c r="AE24" s="11">
        <v>44561</v>
      </c>
      <c r="AF24" s="11">
        <v>44561</v>
      </c>
    </row>
    <row r="25" spans="1:32" s="10" customFormat="1" x14ac:dyDescent="0.25">
      <c r="A25" s="3">
        <v>2021</v>
      </c>
      <c r="B25" s="4">
        <v>44378</v>
      </c>
      <c r="C25" s="4">
        <v>44561</v>
      </c>
      <c r="D25" s="5" t="s">
        <v>83</v>
      </c>
      <c r="E25" s="6" t="s">
        <v>291</v>
      </c>
      <c r="F25" s="7" t="s">
        <v>284</v>
      </c>
      <c r="G25" s="7" t="s">
        <v>292</v>
      </c>
      <c r="H25" s="8" t="s">
        <v>219</v>
      </c>
      <c r="I25" s="6" t="s">
        <v>298</v>
      </c>
      <c r="J25" s="6" t="s">
        <v>299</v>
      </c>
      <c r="K25" s="6" t="s">
        <v>300</v>
      </c>
      <c r="L25" s="9" t="s">
        <v>94</v>
      </c>
      <c r="M25" s="31">
        <f t="shared" si="2"/>
        <v>9657.76</v>
      </c>
      <c r="N25" s="30" t="s">
        <v>217</v>
      </c>
      <c r="O25" s="31">
        <f t="shared" si="3"/>
        <v>8604</v>
      </c>
      <c r="P25" s="6" t="s">
        <v>217</v>
      </c>
      <c r="U25" s="13">
        <v>8</v>
      </c>
      <c r="V25" s="18">
        <v>7</v>
      </c>
      <c r="W25" s="14"/>
      <c r="AD25" s="10" t="s">
        <v>218</v>
      </c>
      <c r="AE25" s="11">
        <v>44561</v>
      </c>
      <c r="AF25" s="11">
        <v>44561</v>
      </c>
    </row>
    <row r="26" spans="1:32" s="10" customFormat="1" x14ac:dyDescent="0.25">
      <c r="A26" s="3">
        <v>2021</v>
      </c>
      <c r="B26" s="4">
        <v>44378</v>
      </c>
      <c r="C26" s="4">
        <v>44561</v>
      </c>
      <c r="D26" s="5" t="s">
        <v>83</v>
      </c>
      <c r="E26" s="6" t="s">
        <v>291</v>
      </c>
      <c r="F26" s="7" t="s">
        <v>284</v>
      </c>
      <c r="G26" s="7" t="s">
        <v>292</v>
      </c>
      <c r="H26" s="8" t="s">
        <v>215</v>
      </c>
      <c r="I26" s="6" t="s">
        <v>320</v>
      </c>
      <c r="J26" s="6" t="s">
        <v>321</v>
      </c>
      <c r="K26" s="6" t="s">
        <v>322</v>
      </c>
      <c r="L26" s="9" t="s">
        <v>93</v>
      </c>
      <c r="M26" s="31">
        <f t="shared" si="2"/>
        <v>9657.76</v>
      </c>
      <c r="N26" s="30" t="s">
        <v>217</v>
      </c>
      <c r="O26" s="31">
        <f t="shared" si="3"/>
        <v>8604</v>
      </c>
      <c r="P26" s="6" t="s">
        <v>217</v>
      </c>
      <c r="U26" s="13">
        <v>9</v>
      </c>
      <c r="V26" s="18">
        <f>+Tabla_468749!A11</f>
        <v>8</v>
      </c>
      <c r="W26" s="14"/>
      <c r="AD26" s="10" t="s">
        <v>218</v>
      </c>
      <c r="AE26" s="11">
        <v>44561</v>
      </c>
      <c r="AF26" s="11">
        <v>44561</v>
      </c>
    </row>
    <row r="27" spans="1:32" s="10" customFormat="1" x14ac:dyDescent="0.25">
      <c r="A27" s="3">
        <v>2021</v>
      </c>
      <c r="B27" s="4">
        <v>44378</v>
      </c>
      <c r="C27" s="4">
        <v>44561</v>
      </c>
      <c r="D27" s="5" t="s">
        <v>83</v>
      </c>
      <c r="E27" s="6" t="s">
        <v>302</v>
      </c>
      <c r="F27" s="7" t="s">
        <v>303</v>
      </c>
      <c r="G27" s="7" t="s">
        <v>304</v>
      </c>
      <c r="H27" s="8" t="s">
        <v>228</v>
      </c>
      <c r="I27" s="6" t="s">
        <v>305</v>
      </c>
      <c r="J27" s="6" t="s">
        <v>306</v>
      </c>
      <c r="K27" s="6" t="s">
        <v>307</v>
      </c>
      <c r="L27" s="9" t="s">
        <v>94</v>
      </c>
      <c r="M27" s="31">
        <f>4227.4*2</f>
        <v>8454.7999999999993</v>
      </c>
      <c r="N27" s="30" t="s">
        <v>217</v>
      </c>
      <c r="O27" s="31">
        <f>3789.8*2</f>
        <v>7579.6</v>
      </c>
      <c r="P27" s="6" t="s">
        <v>217</v>
      </c>
      <c r="U27" s="13">
        <v>10</v>
      </c>
      <c r="V27" s="18">
        <f>+Tabla_468749!A12</f>
        <v>9</v>
      </c>
      <c r="W27" s="14"/>
      <c r="AD27" s="10" t="s">
        <v>218</v>
      </c>
      <c r="AE27" s="11">
        <v>44561</v>
      </c>
      <c r="AF27" s="11">
        <v>44561</v>
      </c>
    </row>
    <row r="28" spans="1:32" s="10" customFormat="1" x14ac:dyDescent="0.25">
      <c r="A28" s="3">
        <v>2021</v>
      </c>
      <c r="B28" s="4">
        <v>44378</v>
      </c>
      <c r="C28" s="4">
        <v>44561</v>
      </c>
      <c r="D28" s="5" t="s">
        <v>83</v>
      </c>
      <c r="E28" s="6" t="s">
        <v>302</v>
      </c>
      <c r="F28" s="7" t="s">
        <v>303</v>
      </c>
      <c r="G28" s="7" t="s">
        <v>304</v>
      </c>
      <c r="H28" s="8" t="s">
        <v>228</v>
      </c>
      <c r="I28" s="6" t="s">
        <v>308</v>
      </c>
      <c r="J28" s="6" t="s">
        <v>309</v>
      </c>
      <c r="K28" s="6" t="s">
        <v>310</v>
      </c>
      <c r="L28" s="9" t="s">
        <v>94</v>
      </c>
      <c r="M28" s="31">
        <f t="shared" ref="M28:M31" si="4">4227.4*2</f>
        <v>8454.7999999999993</v>
      </c>
      <c r="N28" s="30" t="s">
        <v>217</v>
      </c>
      <c r="O28" s="31">
        <f t="shared" ref="O28:O31" si="5">3789.8*2</f>
        <v>7579.6</v>
      </c>
      <c r="P28" s="6" t="s">
        <v>217</v>
      </c>
      <c r="U28" s="13">
        <v>10</v>
      </c>
      <c r="V28" s="18">
        <v>9</v>
      </c>
      <c r="W28" s="14"/>
      <c r="AD28" s="10" t="s">
        <v>218</v>
      </c>
      <c r="AE28" s="11">
        <v>44561</v>
      </c>
      <c r="AF28" s="11">
        <v>44561</v>
      </c>
    </row>
    <row r="29" spans="1:32" s="10" customFormat="1" ht="18.75" x14ac:dyDescent="0.3">
      <c r="A29" s="3">
        <v>2021</v>
      </c>
      <c r="B29" s="4">
        <v>44378</v>
      </c>
      <c r="C29" s="4">
        <v>44561</v>
      </c>
      <c r="D29" s="5" t="s">
        <v>83</v>
      </c>
      <c r="E29" s="6" t="s">
        <v>302</v>
      </c>
      <c r="F29" s="7" t="s">
        <v>303</v>
      </c>
      <c r="G29" s="7" t="s">
        <v>304</v>
      </c>
      <c r="H29" s="8" t="s">
        <v>228</v>
      </c>
      <c r="I29" s="6" t="s">
        <v>311</v>
      </c>
      <c r="J29" s="6" t="s">
        <v>312</v>
      </c>
      <c r="K29" s="6" t="s">
        <v>313</v>
      </c>
      <c r="L29" s="9" t="s">
        <v>94</v>
      </c>
      <c r="M29" s="31">
        <f t="shared" si="4"/>
        <v>8454.7999999999993</v>
      </c>
      <c r="N29" s="30" t="s">
        <v>217</v>
      </c>
      <c r="O29" s="31">
        <f t="shared" si="5"/>
        <v>7579.6</v>
      </c>
      <c r="P29" s="6" t="s">
        <v>217</v>
      </c>
      <c r="Q29" s="22"/>
      <c r="U29" s="13">
        <v>10</v>
      </c>
      <c r="V29" s="18">
        <v>9</v>
      </c>
      <c r="W29" s="14"/>
      <c r="AD29" s="10" t="s">
        <v>218</v>
      </c>
      <c r="AE29" s="11">
        <v>44561</v>
      </c>
      <c r="AF29" s="11">
        <v>44561</v>
      </c>
    </row>
    <row r="30" spans="1:32" s="10" customFormat="1" x14ac:dyDescent="0.25">
      <c r="A30" s="3">
        <v>2021</v>
      </c>
      <c r="B30" s="4">
        <v>44378</v>
      </c>
      <c r="C30" s="4">
        <v>44561</v>
      </c>
      <c r="D30" s="5" t="s">
        <v>83</v>
      </c>
      <c r="E30" s="6" t="s">
        <v>302</v>
      </c>
      <c r="F30" s="7" t="s">
        <v>303</v>
      </c>
      <c r="G30" s="7" t="s">
        <v>304</v>
      </c>
      <c r="H30" s="8" t="s">
        <v>228</v>
      </c>
      <c r="I30" s="6" t="s">
        <v>314</v>
      </c>
      <c r="J30" s="6" t="s">
        <v>315</v>
      </c>
      <c r="K30" s="6" t="s">
        <v>316</v>
      </c>
      <c r="L30" s="9" t="s">
        <v>94</v>
      </c>
      <c r="M30" s="31">
        <f t="shared" si="4"/>
        <v>8454.7999999999993</v>
      </c>
      <c r="N30" s="30" t="s">
        <v>217</v>
      </c>
      <c r="O30" s="31">
        <f t="shared" si="5"/>
        <v>7579.6</v>
      </c>
      <c r="P30" s="6" t="s">
        <v>217</v>
      </c>
      <c r="U30" s="13">
        <v>10</v>
      </c>
      <c r="V30" s="18">
        <v>9</v>
      </c>
      <c r="W30" s="14"/>
      <c r="AD30" s="10" t="s">
        <v>218</v>
      </c>
      <c r="AE30" s="11">
        <v>44561</v>
      </c>
      <c r="AF30" s="11">
        <v>44561</v>
      </c>
    </row>
    <row r="31" spans="1:32" s="10" customFormat="1" x14ac:dyDescent="0.25">
      <c r="A31" s="3">
        <v>2021</v>
      </c>
      <c r="B31" s="4">
        <v>44378</v>
      </c>
      <c r="C31" s="4">
        <v>44561</v>
      </c>
      <c r="D31" s="5" t="s">
        <v>83</v>
      </c>
      <c r="E31" s="6" t="s">
        <v>302</v>
      </c>
      <c r="F31" s="7" t="s">
        <v>303</v>
      </c>
      <c r="G31" s="7" t="s">
        <v>304</v>
      </c>
      <c r="H31" s="8" t="s">
        <v>228</v>
      </c>
      <c r="I31" s="6" t="s">
        <v>317</v>
      </c>
      <c r="J31" s="6" t="s">
        <v>318</v>
      </c>
      <c r="K31" s="6" t="s">
        <v>319</v>
      </c>
      <c r="L31" s="9" t="s">
        <v>94</v>
      </c>
      <c r="M31" s="31">
        <f t="shared" si="4"/>
        <v>8454.7999999999993</v>
      </c>
      <c r="N31" s="30" t="s">
        <v>217</v>
      </c>
      <c r="O31" s="31">
        <f t="shared" si="5"/>
        <v>7579.6</v>
      </c>
      <c r="P31" s="6" t="s">
        <v>217</v>
      </c>
      <c r="U31" s="13">
        <v>10</v>
      </c>
      <c r="V31" s="18">
        <v>9</v>
      </c>
      <c r="W31" s="16"/>
      <c r="X31" s="23"/>
      <c r="AD31" s="10" t="s">
        <v>218</v>
      </c>
      <c r="AE31" s="11">
        <v>44561</v>
      </c>
      <c r="AF31" s="11">
        <v>44561</v>
      </c>
    </row>
    <row r="32" spans="1:32" s="10" customFormat="1" x14ac:dyDescent="0.25">
      <c r="A32" s="3">
        <v>2021</v>
      </c>
      <c r="B32" s="4">
        <v>44378</v>
      </c>
      <c r="C32" s="4">
        <v>44561</v>
      </c>
      <c r="D32" s="5" t="s">
        <v>83</v>
      </c>
      <c r="E32" s="19"/>
      <c r="F32" s="7" t="s">
        <v>422</v>
      </c>
      <c r="G32" s="7" t="s">
        <v>422</v>
      </c>
      <c r="H32" s="8" t="s">
        <v>228</v>
      </c>
      <c r="I32" s="6" t="s">
        <v>323</v>
      </c>
      <c r="J32" s="6" t="s">
        <v>324</v>
      </c>
      <c r="K32" s="6" t="s">
        <v>325</v>
      </c>
      <c r="L32" s="9" t="s">
        <v>94</v>
      </c>
      <c r="M32" s="31">
        <f>4155.52*2</f>
        <v>8311.0400000000009</v>
      </c>
      <c r="N32" s="30" t="s">
        <v>217</v>
      </c>
      <c r="O32" s="31">
        <f>3728.2*2</f>
        <v>7456.4</v>
      </c>
      <c r="P32" s="6" t="s">
        <v>217</v>
      </c>
      <c r="U32" s="13">
        <v>11</v>
      </c>
      <c r="V32" s="18">
        <f>+Tabla_468749!A13</f>
        <v>10</v>
      </c>
      <c r="W32" s="16"/>
      <c r="X32" s="23"/>
      <c r="AD32" s="10" t="s">
        <v>218</v>
      </c>
      <c r="AE32" s="11">
        <v>44561</v>
      </c>
      <c r="AF32" s="11">
        <v>44561</v>
      </c>
    </row>
    <row r="33" spans="1:32" s="10" customFormat="1" x14ac:dyDescent="0.25">
      <c r="A33" s="3">
        <v>2021</v>
      </c>
      <c r="B33" s="4">
        <v>44378</v>
      </c>
      <c r="C33" s="4">
        <v>44561</v>
      </c>
      <c r="D33" s="5" t="s">
        <v>83</v>
      </c>
      <c r="E33" s="19"/>
      <c r="F33" s="7" t="s">
        <v>423</v>
      </c>
      <c r="G33" s="7" t="s">
        <v>423</v>
      </c>
      <c r="H33" s="8" t="s">
        <v>228</v>
      </c>
      <c r="I33" s="6" t="s">
        <v>424</v>
      </c>
      <c r="J33" s="6" t="s">
        <v>425</v>
      </c>
      <c r="K33" s="6" t="s">
        <v>426</v>
      </c>
      <c r="L33" s="10" t="s">
        <v>93</v>
      </c>
      <c r="M33" s="31">
        <f>3737.6*2</f>
        <v>7475.2</v>
      </c>
      <c r="N33" s="30" t="s">
        <v>217</v>
      </c>
      <c r="O33" s="31">
        <f>3369.4*2</f>
        <v>6738.8</v>
      </c>
      <c r="P33" s="6" t="s">
        <v>217</v>
      </c>
      <c r="U33" s="13">
        <v>12</v>
      </c>
      <c r="V33" s="18">
        <f>+Tabla_468749!A14</f>
        <v>11</v>
      </c>
      <c r="W33" s="16"/>
      <c r="X33" s="23"/>
      <c r="AD33" s="10" t="s">
        <v>218</v>
      </c>
      <c r="AE33" s="11">
        <v>44561</v>
      </c>
      <c r="AF33" s="11">
        <v>44561</v>
      </c>
    </row>
    <row r="34" spans="1:32" s="10" customFormat="1" x14ac:dyDescent="0.25">
      <c r="A34" s="3">
        <v>2021</v>
      </c>
      <c r="B34" s="4">
        <v>44378</v>
      </c>
      <c r="C34" s="4">
        <v>44561</v>
      </c>
      <c r="D34" s="5" t="s">
        <v>83</v>
      </c>
      <c r="E34" s="19"/>
      <c r="F34" s="7" t="s">
        <v>427</v>
      </c>
      <c r="G34" s="7" t="s">
        <v>427</v>
      </c>
      <c r="H34" s="8" t="s">
        <v>243</v>
      </c>
      <c r="I34" s="6" t="s">
        <v>428</v>
      </c>
      <c r="J34" s="6" t="s">
        <v>429</v>
      </c>
      <c r="K34" s="6" t="s">
        <v>430</v>
      </c>
      <c r="L34" s="10" t="s">
        <v>93</v>
      </c>
      <c r="M34" s="31">
        <f>2962.39*2</f>
        <v>5924.78</v>
      </c>
      <c r="N34" s="30" t="s">
        <v>217</v>
      </c>
      <c r="O34" s="31">
        <f>2841.4*2</f>
        <v>5682.8</v>
      </c>
      <c r="P34" s="6" t="s">
        <v>217</v>
      </c>
      <c r="U34" s="13">
        <v>13</v>
      </c>
      <c r="V34" s="18">
        <f>+Tabla_468749!A15</f>
        <v>12</v>
      </c>
      <c r="W34" s="16"/>
      <c r="X34" s="23"/>
      <c r="AD34" s="10" t="s">
        <v>218</v>
      </c>
      <c r="AE34" s="11">
        <v>44561</v>
      </c>
      <c r="AF34" s="11">
        <v>44561</v>
      </c>
    </row>
    <row r="35" spans="1:32" s="10" customFormat="1" x14ac:dyDescent="0.25">
      <c r="A35" s="3">
        <v>2021</v>
      </c>
      <c r="B35" s="4">
        <v>44378</v>
      </c>
      <c r="C35" s="4">
        <v>44561</v>
      </c>
      <c r="D35" s="5" t="s">
        <v>83</v>
      </c>
      <c r="E35" s="19"/>
      <c r="F35" s="7" t="s">
        <v>431</v>
      </c>
      <c r="G35" s="7" t="s">
        <v>431</v>
      </c>
      <c r="H35" s="8" t="s">
        <v>228</v>
      </c>
      <c r="I35" s="6" t="s">
        <v>432</v>
      </c>
      <c r="J35" s="6" t="s">
        <v>433</v>
      </c>
      <c r="K35" s="6" t="s">
        <v>230</v>
      </c>
      <c r="L35" s="9" t="s">
        <v>94</v>
      </c>
      <c r="M35" s="31">
        <f>2869.98*2</f>
        <v>5739.96</v>
      </c>
      <c r="N35" s="30" t="s">
        <v>217</v>
      </c>
      <c r="O35" s="31">
        <f>2765.8*2</f>
        <v>5531.6</v>
      </c>
      <c r="P35" s="6" t="s">
        <v>217</v>
      </c>
      <c r="U35" s="13">
        <v>14</v>
      </c>
      <c r="V35" s="18">
        <f>+Tabla_468749!A16</f>
        <v>13</v>
      </c>
      <c r="W35" s="16"/>
      <c r="X35" s="23"/>
      <c r="AD35" s="10" t="s">
        <v>218</v>
      </c>
      <c r="AE35" s="11">
        <v>44561</v>
      </c>
      <c r="AF35" s="11">
        <v>44561</v>
      </c>
    </row>
    <row r="36" spans="1:32" s="10" customFormat="1" x14ac:dyDescent="0.25">
      <c r="A36" s="3">
        <v>2021</v>
      </c>
      <c r="B36" s="4">
        <v>44378</v>
      </c>
      <c r="C36" s="4">
        <v>44561</v>
      </c>
      <c r="D36" s="5" t="s">
        <v>83</v>
      </c>
      <c r="E36" s="19"/>
      <c r="F36" s="7" t="s">
        <v>431</v>
      </c>
      <c r="G36" s="7" t="s">
        <v>431</v>
      </c>
      <c r="H36" s="8" t="s">
        <v>228</v>
      </c>
      <c r="I36" s="6" t="s">
        <v>434</v>
      </c>
      <c r="J36" s="6" t="s">
        <v>435</v>
      </c>
      <c r="K36" s="6" t="s">
        <v>436</v>
      </c>
      <c r="L36" s="10" t="s">
        <v>94</v>
      </c>
      <c r="M36" s="31">
        <f>2678.57*2</f>
        <v>5357.14</v>
      </c>
      <c r="N36" s="30" t="s">
        <v>217</v>
      </c>
      <c r="O36" s="31">
        <f>2594.2*2</f>
        <v>5188.3999999999996</v>
      </c>
      <c r="P36" s="6" t="s">
        <v>217</v>
      </c>
      <c r="U36" s="13">
        <v>14</v>
      </c>
      <c r="V36" s="18">
        <v>13</v>
      </c>
      <c r="W36" s="16"/>
      <c r="X36" s="23"/>
      <c r="AD36" s="10" t="s">
        <v>218</v>
      </c>
      <c r="AE36" s="11">
        <v>44561</v>
      </c>
      <c r="AF36" s="11">
        <v>44561</v>
      </c>
    </row>
    <row r="37" spans="1:32" s="10" customFormat="1" x14ac:dyDescent="0.25">
      <c r="A37" s="3">
        <v>2021</v>
      </c>
      <c r="B37" s="4">
        <v>44378</v>
      </c>
      <c r="C37" s="4">
        <v>44561</v>
      </c>
      <c r="D37" s="5" t="s">
        <v>84</v>
      </c>
      <c r="E37" s="19" t="s">
        <v>326</v>
      </c>
      <c r="F37" s="7" t="s">
        <v>327</v>
      </c>
      <c r="G37" s="7" t="s">
        <v>327</v>
      </c>
      <c r="H37" s="8" t="s">
        <v>219</v>
      </c>
      <c r="I37" s="3" t="s">
        <v>328</v>
      </c>
      <c r="J37" s="3" t="s">
        <v>329</v>
      </c>
      <c r="K37" s="3" t="s">
        <v>330</v>
      </c>
      <c r="L37" s="10" t="s">
        <v>93</v>
      </c>
      <c r="M37" s="31">
        <f>6550.7*2</f>
        <v>13101.4</v>
      </c>
      <c r="N37" s="30" t="s">
        <v>217</v>
      </c>
      <c r="O37" s="31">
        <f>5669.2*2</f>
        <v>11338.4</v>
      </c>
      <c r="P37" s="6" t="s">
        <v>217</v>
      </c>
      <c r="U37" s="13">
        <v>15</v>
      </c>
      <c r="V37" s="18">
        <f>+Tabla_468749!A17</f>
        <v>14</v>
      </c>
      <c r="W37" s="14"/>
      <c r="AD37" s="10" t="s">
        <v>218</v>
      </c>
      <c r="AE37" s="11">
        <v>44561</v>
      </c>
      <c r="AF37" s="11">
        <v>44561</v>
      </c>
    </row>
    <row r="38" spans="1:32" s="10" customFormat="1" x14ac:dyDescent="0.25">
      <c r="A38" s="3">
        <v>2021</v>
      </c>
      <c r="B38" s="4">
        <v>44378</v>
      </c>
      <c r="C38" s="4">
        <v>44561</v>
      </c>
      <c r="D38" s="5" t="s">
        <v>84</v>
      </c>
      <c r="E38" s="19" t="s">
        <v>331</v>
      </c>
      <c r="F38" s="8" t="s">
        <v>327</v>
      </c>
      <c r="G38" s="7" t="s">
        <v>327</v>
      </c>
      <c r="H38" s="7" t="s">
        <v>219</v>
      </c>
      <c r="I38" s="6" t="s">
        <v>332</v>
      </c>
      <c r="J38" s="6" t="s">
        <v>333</v>
      </c>
      <c r="K38" s="6" t="s">
        <v>334</v>
      </c>
      <c r="L38" s="9" t="s">
        <v>93</v>
      </c>
      <c r="M38" s="31">
        <f>10894.45*2</f>
        <v>21788.9</v>
      </c>
      <c r="N38" s="30" t="s">
        <v>217</v>
      </c>
      <c r="O38" s="31">
        <f>8948.4*2</f>
        <v>17896.8</v>
      </c>
      <c r="P38" s="6" t="s">
        <v>217</v>
      </c>
      <c r="U38" s="13">
        <v>16</v>
      </c>
      <c r="V38" s="18">
        <f>+Tabla_468749!A18</f>
        <v>15</v>
      </c>
      <c r="W38" s="14"/>
      <c r="X38" s="17"/>
      <c r="AD38" s="10" t="s">
        <v>218</v>
      </c>
      <c r="AE38" s="11">
        <v>44561</v>
      </c>
      <c r="AF38" s="11">
        <v>44561</v>
      </c>
    </row>
    <row r="39" spans="1:32" s="10" customFormat="1" x14ac:dyDescent="0.25">
      <c r="A39" s="3">
        <v>2021</v>
      </c>
      <c r="B39" s="4">
        <v>44378</v>
      </c>
      <c r="C39" s="4">
        <v>44561</v>
      </c>
      <c r="D39" s="3" t="s">
        <v>84</v>
      </c>
      <c r="E39" s="19" t="s">
        <v>335</v>
      </c>
      <c r="F39" s="7" t="s">
        <v>327</v>
      </c>
      <c r="G39" s="7" t="s">
        <v>327</v>
      </c>
      <c r="H39" s="7" t="s">
        <v>219</v>
      </c>
      <c r="I39" s="6" t="s">
        <v>336</v>
      </c>
      <c r="J39" s="6" t="s">
        <v>301</v>
      </c>
      <c r="K39" s="6" t="s">
        <v>254</v>
      </c>
      <c r="L39" s="9" t="s">
        <v>93</v>
      </c>
      <c r="M39" s="31">
        <f>4535.1*2</f>
        <v>9070.2000000000007</v>
      </c>
      <c r="N39" s="30" t="s">
        <v>217</v>
      </c>
      <c r="O39" s="31">
        <f>4049.2*2</f>
        <v>8098.4</v>
      </c>
      <c r="P39" s="6" t="s">
        <v>217</v>
      </c>
      <c r="U39" s="13">
        <v>17</v>
      </c>
      <c r="V39" s="18">
        <f>+Tabla_468749!A19</f>
        <v>16</v>
      </c>
      <c r="W39" s="14"/>
      <c r="AD39" s="10" t="s">
        <v>218</v>
      </c>
      <c r="AE39" s="11">
        <v>44561</v>
      </c>
      <c r="AF39" s="11">
        <v>44561</v>
      </c>
    </row>
    <row r="40" spans="1:32" s="10" customFormat="1" x14ac:dyDescent="0.25">
      <c r="A40" s="3">
        <v>2021</v>
      </c>
      <c r="B40" s="4">
        <v>44378</v>
      </c>
      <c r="C40" s="4">
        <v>44561</v>
      </c>
      <c r="D40" s="3" t="s">
        <v>84</v>
      </c>
      <c r="E40" s="19" t="s">
        <v>337</v>
      </c>
      <c r="F40" s="7" t="s">
        <v>327</v>
      </c>
      <c r="G40" s="7" t="s">
        <v>327</v>
      </c>
      <c r="H40" s="7" t="s">
        <v>219</v>
      </c>
      <c r="I40" s="6" t="s">
        <v>338</v>
      </c>
      <c r="J40" s="6" t="s">
        <v>339</v>
      </c>
      <c r="K40" s="6" t="s">
        <v>340</v>
      </c>
      <c r="L40" s="10" t="s">
        <v>94</v>
      </c>
      <c r="M40" s="31">
        <f>10894.45*2</f>
        <v>21788.9</v>
      </c>
      <c r="N40" s="30" t="s">
        <v>217</v>
      </c>
      <c r="O40" s="31">
        <f>8948.2*2</f>
        <v>17896.400000000001</v>
      </c>
      <c r="P40" s="6" t="s">
        <v>217</v>
      </c>
      <c r="U40" s="13">
        <v>16</v>
      </c>
      <c r="V40" s="18">
        <f>+Tabla_468749!A20</f>
        <v>17</v>
      </c>
      <c r="W40" s="14"/>
      <c r="AD40" s="10" t="s">
        <v>218</v>
      </c>
      <c r="AE40" s="11">
        <v>44561</v>
      </c>
      <c r="AF40" s="11">
        <v>44561</v>
      </c>
    </row>
    <row r="41" spans="1:32" s="10" customFormat="1" x14ac:dyDescent="0.25">
      <c r="A41" s="3">
        <v>2021</v>
      </c>
      <c r="B41" s="4">
        <v>44378</v>
      </c>
      <c r="C41" s="4">
        <v>44561</v>
      </c>
      <c r="D41" s="3" t="s">
        <v>84</v>
      </c>
      <c r="E41" s="19" t="s">
        <v>341</v>
      </c>
      <c r="F41" s="7" t="s">
        <v>327</v>
      </c>
      <c r="G41" s="7" t="s">
        <v>327</v>
      </c>
      <c r="H41" s="7" t="s">
        <v>219</v>
      </c>
      <c r="I41" s="6" t="s">
        <v>342</v>
      </c>
      <c r="J41" s="6" t="s">
        <v>343</v>
      </c>
      <c r="K41" s="6" t="s">
        <v>344</v>
      </c>
      <c r="L41" s="10" t="s">
        <v>93</v>
      </c>
      <c r="M41" s="31">
        <f>10894.45*2</f>
        <v>21788.9</v>
      </c>
      <c r="N41" s="30" t="s">
        <v>217</v>
      </c>
      <c r="O41" s="31">
        <f>8948.4*2</f>
        <v>17896.8</v>
      </c>
      <c r="P41" s="6" t="s">
        <v>217</v>
      </c>
      <c r="U41" s="13">
        <v>16</v>
      </c>
      <c r="V41" s="18">
        <f>+Tabla_468749!A21</f>
        <v>18</v>
      </c>
      <c r="W41" s="14"/>
      <c r="AD41" s="10" t="s">
        <v>218</v>
      </c>
      <c r="AE41" s="11">
        <v>44561</v>
      </c>
      <c r="AF41" s="11">
        <v>44561</v>
      </c>
    </row>
    <row r="42" spans="1:32" s="10" customFormat="1" x14ac:dyDescent="0.25">
      <c r="A42" s="3">
        <v>2021</v>
      </c>
      <c r="B42" s="4">
        <v>44378</v>
      </c>
      <c r="C42" s="4">
        <v>44561</v>
      </c>
      <c r="D42" s="3" t="s">
        <v>84</v>
      </c>
      <c r="E42" s="19" t="s">
        <v>345</v>
      </c>
      <c r="F42" s="7" t="s">
        <v>327</v>
      </c>
      <c r="G42" s="7" t="s">
        <v>327</v>
      </c>
      <c r="H42" s="7" t="s">
        <v>219</v>
      </c>
      <c r="I42" s="6" t="s">
        <v>346</v>
      </c>
      <c r="J42" s="6" t="s">
        <v>347</v>
      </c>
      <c r="K42" s="6" t="s">
        <v>348</v>
      </c>
      <c r="L42" s="10" t="s">
        <v>94</v>
      </c>
      <c r="M42" s="31">
        <f>9826.05*2</f>
        <v>19652.099999999999</v>
      </c>
      <c r="N42" s="30" t="s">
        <v>217</v>
      </c>
      <c r="O42" s="31">
        <f>8142.8*2</f>
        <v>16285.6</v>
      </c>
      <c r="P42" s="6" t="s">
        <v>217</v>
      </c>
      <c r="U42" s="13">
        <v>18</v>
      </c>
      <c r="V42" s="18">
        <f>+Tabla_468749!A22</f>
        <v>19</v>
      </c>
      <c r="W42" s="14"/>
      <c r="AD42" s="10" t="s">
        <v>218</v>
      </c>
      <c r="AE42" s="11">
        <v>44561</v>
      </c>
      <c r="AF42" s="11">
        <v>44561</v>
      </c>
    </row>
    <row r="43" spans="1:32" s="10" customFormat="1" x14ac:dyDescent="0.25">
      <c r="A43" s="3">
        <v>2021</v>
      </c>
      <c r="B43" s="4">
        <v>44378</v>
      </c>
      <c r="C43" s="4">
        <v>44561</v>
      </c>
      <c r="D43" s="3" t="s">
        <v>84</v>
      </c>
      <c r="E43" s="19" t="s">
        <v>349</v>
      </c>
      <c r="F43" s="7" t="s">
        <v>327</v>
      </c>
      <c r="G43" s="7" t="s">
        <v>327</v>
      </c>
      <c r="H43" s="7" t="s">
        <v>219</v>
      </c>
      <c r="I43" s="6" t="s">
        <v>350</v>
      </c>
      <c r="J43" s="6" t="s">
        <v>351</v>
      </c>
      <c r="K43" s="6" t="s">
        <v>352</v>
      </c>
      <c r="L43" s="10" t="s">
        <v>94</v>
      </c>
      <c r="M43" s="31">
        <f>9826.05*2</f>
        <v>19652.099999999999</v>
      </c>
      <c r="N43" s="30" t="s">
        <v>217</v>
      </c>
      <c r="O43" s="31">
        <f>8142.8*2</f>
        <v>16285.6</v>
      </c>
      <c r="P43" s="6" t="s">
        <v>217</v>
      </c>
      <c r="U43" s="13">
        <v>18</v>
      </c>
      <c r="V43" s="18">
        <f>+Tabla_468749!A23</f>
        <v>20</v>
      </c>
      <c r="W43" s="14"/>
      <c r="AD43" s="10" t="s">
        <v>218</v>
      </c>
      <c r="AE43" s="11">
        <v>44561</v>
      </c>
      <c r="AF43" s="11">
        <v>44561</v>
      </c>
    </row>
    <row r="44" spans="1:32" s="10" customFormat="1" x14ac:dyDescent="0.25">
      <c r="A44" s="3">
        <v>2021</v>
      </c>
      <c r="B44" s="4">
        <v>44378</v>
      </c>
      <c r="C44" s="4">
        <v>44561</v>
      </c>
      <c r="D44" s="3" t="s">
        <v>84</v>
      </c>
      <c r="E44" s="19" t="s">
        <v>353</v>
      </c>
      <c r="F44" s="7" t="s">
        <v>327</v>
      </c>
      <c r="G44" s="7" t="s">
        <v>327</v>
      </c>
      <c r="H44" s="7" t="s">
        <v>219</v>
      </c>
      <c r="I44" s="6" t="s">
        <v>354</v>
      </c>
      <c r="J44" s="6" t="s">
        <v>355</v>
      </c>
      <c r="K44" s="6" t="s">
        <v>356</v>
      </c>
      <c r="L44" s="10" t="s">
        <v>94</v>
      </c>
      <c r="M44" s="31">
        <f>5542.9*2</f>
        <v>11085.8</v>
      </c>
      <c r="N44" s="30" t="s">
        <v>217</v>
      </c>
      <c r="O44" s="31">
        <f>4874*2</f>
        <v>9748</v>
      </c>
      <c r="P44" s="6" t="s">
        <v>217</v>
      </c>
      <c r="U44" s="13">
        <v>19</v>
      </c>
      <c r="V44" s="18">
        <f>+Tabla_468749!A24</f>
        <v>21</v>
      </c>
      <c r="W44" s="14"/>
      <c r="AD44" s="10" t="s">
        <v>218</v>
      </c>
      <c r="AE44" s="11">
        <v>44561</v>
      </c>
      <c r="AF44" s="11">
        <v>44561</v>
      </c>
    </row>
    <row r="45" spans="1:32" s="10" customFormat="1" x14ac:dyDescent="0.25">
      <c r="A45" s="3">
        <v>2021</v>
      </c>
      <c r="B45" s="4">
        <v>44378</v>
      </c>
      <c r="C45" s="4">
        <v>44561</v>
      </c>
      <c r="D45" s="3" t="s">
        <v>84</v>
      </c>
      <c r="E45" s="19" t="s">
        <v>357</v>
      </c>
      <c r="F45" s="7" t="s">
        <v>327</v>
      </c>
      <c r="G45" s="7" t="s">
        <v>327</v>
      </c>
      <c r="H45" s="7" t="s">
        <v>219</v>
      </c>
      <c r="I45" s="6" t="s">
        <v>358</v>
      </c>
      <c r="J45" s="6" t="s">
        <v>359</v>
      </c>
      <c r="K45" s="6" t="s">
        <v>258</v>
      </c>
      <c r="L45" s="10" t="s">
        <v>93</v>
      </c>
      <c r="M45" s="31">
        <f>10894.45*2</f>
        <v>21788.9</v>
      </c>
      <c r="N45" s="30" t="s">
        <v>217</v>
      </c>
      <c r="O45" s="31">
        <f>8948.4*2</f>
        <v>17896.8</v>
      </c>
      <c r="P45" s="6" t="s">
        <v>217</v>
      </c>
      <c r="U45" s="13">
        <v>16</v>
      </c>
      <c r="V45" s="18">
        <f>+Tabla_468749!A25</f>
        <v>22</v>
      </c>
      <c r="W45" s="14"/>
      <c r="AD45" s="10" t="s">
        <v>218</v>
      </c>
      <c r="AE45" s="11">
        <v>44561</v>
      </c>
      <c r="AF45" s="11">
        <v>44561</v>
      </c>
    </row>
    <row r="46" spans="1:32" s="10" customFormat="1" x14ac:dyDescent="0.25">
      <c r="A46" s="3">
        <v>2021</v>
      </c>
      <c r="B46" s="4">
        <v>44378</v>
      </c>
      <c r="C46" s="4">
        <v>44561</v>
      </c>
      <c r="D46" s="3" t="s">
        <v>84</v>
      </c>
      <c r="E46" s="19" t="s">
        <v>360</v>
      </c>
      <c r="F46" s="7" t="s">
        <v>327</v>
      </c>
      <c r="G46" s="7" t="s">
        <v>327</v>
      </c>
      <c r="H46" s="7" t="s">
        <v>219</v>
      </c>
      <c r="I46" s="6" t="s">
        <v>361</v>
      </c>
      <c r="J46" s="6" t="s">
        <v>362</v>
      </c>
      <c r="K46" s="6" t="s">
        <v>363</v>
      </c>
      <c r="L46" s="10" t="s">
        <v>94</v>
      </c>
      <c r="M46" s="31">
        <f>10078*2</f>
        <v>20156</v>
      </c>
      <c r="N46" s="30" t="s">
        <v>217</v>
      </c>
      <c r="O46" s="31">
        <f t="shared" ref="O46:O47" si="6">8332.8*2</f>
        <v>16665.599999999999</v>
      </c>
      <c r="P46" s="6" t="s">
        <v>217</v>
      </c>
      <c r="U46" s="13">
        <v>20</v>
      </c>
      <c r="V46" s="18">
        <f>+Tabla_468749!A26</f>
        <v>23</v>
      </c>
      <c r="W46" s="14"/>
      <c r="AD46" s="10" t="s">
        <v>218</v>
      </c>
      <c r="AE46" s="11">
        <v>44561</v>
      </c>
      <c r="AF46" s="11">
        <v>44561</v>
      </c>
    </row>
    <row r="47" spans="1:32" s="10" customFormat="1" x14ac:dyDescent="0.25">
      <c r="A47" s="3">
        <v>2021</v>
      </c>
      <c r="B47" s="4">
        <v>44378</v>
      </c>
      <c r="C47" s="4">
        <v>44561</v>
      </c>
      <c r="D47" s="3" t="s">
        <v>84</v>
      </c>
      <c r="E47" s="19" t="s">
        <v>364</v>
      </c>
      <c r="F47" s="7" t="s">
        <v>327</v>
      </c>
      <c r="G47" s="7" t="s">
        <v>327</v>
      </c>
      <c r="H47" s="7" t="s">
        <v>219</v>
      </c>
      <c r="I47" s="6" t="s">
        <v>365</v>
      </c>
      <c r="J47" s="6" t="s">
        <v>263</v>
      </c>
      <c r="K47" s="6" t="s">
        <v>366</v>
      </c>
      <c r="L47" s="10" t="s">
        <v>93</v>
      </c>
      <c r="M47" s="31">
        <f>10078*2</f>
        <v>20156</v>
      </c>
      <c r="N47" s="30" t="s">
        <v>217</v>
      </c>
      <c r="O47" s="31">
        <f t="shared" si="6"/>
        <v>16665.599999999999</v>
      </c>
      <c r="P47" s="6" t="s">
        <v>217</v>
      </c>
      <c r="U47" s="13">
        <v>20</v>
      </c>
      <c r="V47" s="18">
        <v>23</v>
      </c>
      <c r="W47" s="14"/>
      <c r="AD47" s="10" t="s">
        <v>218</v>
      </c>
      <c r="AE47" s="11">
        <v>44561</v>
      </c>
      <c r="AF47" s="11">
        <v>44561</v>
      </c>
    </row>
    <row r="48" spans="1:32" s="10" customFormat="1" x14ac:dyDescent="0.25">
      <c r="A48" s="3">
        <v>2021</v>
      </c>
      <c r="B48" s="4">
        <v>44378</v>
      </c>
      <c r="C48" s="4">
        <v>44561</v>
      </c>
      <c r="D48" s="3" t="s">
        <v>84</v>
      </c>
      <c r="E48" s="19" t="s">
        <v>367</v>
      </c>
      <c r="F48" s="7" t="s">
        <v>327</v>
      </c>
      <c r="G48" s="7" t="s">
        <v>327</v>
      </c>
      <c r="H48" s="7" t="s">
        <v>219</v>
      </c>
      <c r="I48" s="6" t="s">
        <v>368</v>
      </c>
      <c r="J48" s="6" t="s">
        <v>369</v>
      </c>
      <c r="K48" s="6" t="s">
        <v>370</v>
      </c>
      <c r="L48" s="10" t="s">
        <v>94</v>
      </c>
      <c r="M48" s="31">
        <f>10894.45*2</f>
        <v>21788.9</v>
      </c>
      <c r="N48" s="30" t="s">
        <v>217</v>
      </c>
      <c r="O48" s="31">
        <f>8948.4*2</f>
        <v>17896.8</v>
      </c>
      <c r="P48" s="6" t="s">
        <v>217</v>
      </c>
      <c r="U48" s="13">
        <v>16</v>
      </c>
      <c r="V48" s="18">
        <f>+Tabla_468749!A27</f>
        <v>24</v>
      </c>
      <c r="W48" s="14"/>
      <c r="AD48" s="10" t="s">
        <v>218</v>
      </c>
      <c r="AE48" s="11">
        <v>44561</v>
      </c>
      <c r="AF48" s="11">
        <v>44561</v>
      </c>
    </row>
    <row r="49" spans="1:32" s="10" customFormat="1" x14ac:dyDescent="0.25">
      <c r="A49" s="3">
        <v>2021</v>
      </c>
      <c r="B49" s="4">
        <v>44378</v>
      </c>
      <c r="C49" s="4">
        <v>44561</v>
      </c>
      <c r="D49" s="3" t="s">
        <v>84</v>
      </c>
      <c r="E49" s="19" t="s">
        <v>371</v>
      </c>
      <c r="F49" s="7" t="s">
        <v>327</v>
      </c>
      <c r="G49" s="7" t="s">
        <v>327</v>
      </c>
      <c r="H49" s="7" t="s">
        <v>219</v>
      </c>
      <c r="I49" s="6" t="s">
        <v>372</v>
      </c>
      <c r="J49" s="6" t="s">
        <v>373</v>
      </c>
      <c r="K49" s="6" t="s">
        <v>242</v>
      </c>
      <c r="L49" s="10" t="s">
        <v>94</v>
      </c>
      <c r="M49" s="31">
        <f>10894.45*2</f>
        <v>21788.9</v>
      </c>
      <c r="N49" s="30" t="s">
        <v>217</v>
      </c>
      <c r="O49" s="31">
        <f>8948.4*2</f>
        <v>17896.8</v>
      </c>
      <c r="P49" s="6" t="s">
        <v>217</v>
      </c>
      <c r="U49" s="13">
        <v>16</v>
      </c>
      <c r="V49" s="18">
        <f>+Tabla_468749!A28</f>
        <v>25</v>
      </c>
      <c r="W49" s="14"/>
      <c r="AD49" s="10" t="s">
        <v>218</v>
      </c>
      <c r="AE49" s="11">
        <v>44561</v>
      </c>
      <c r="AF49" s="11">
        <v>44561</v>
      </c>
    </row>
    <row r="50" spans="1:32" s="10" customFormat="1" x14ac:dyDescent="0.25">
      <c r="A50" s="3">
        <v>2021</v>
      </c>
      <c r="B50" s="4">
        <v>44378</v>
      </c>
      <c r="C50" s="4">
        <v>44561</v>
      </c>
      <c r="D50" s="3" t="s">
        <v>84</v>
      </c>
      <c r="E50" s="19" t="s">
        <v>374</v>
      </c>
      <c r="F50" s="7" t="s">
        <v>327</v>
      </c>
      <c r="G50" s="7" t="s">
        <v>327</v>
      </c>
      <c r="H50" s="7" t="s">
        <v>219</v>
      </c>
      <c r="I50" s="6" t="s">
        <v>375</v>
      </c>
      <c r="J50" s="6" t="s">
        <v>376</v>
      </c>
      <c r="K50" s="6" t="s">
        <v>377</v>
      </c>
      <c r="L50" s="10" t="s">
        <v>94</v>
      </c>
      <c r="M50" s="31">
        <f>10078*2</f>
        <v>20156</v>
      </c>
      <c r="N50" s="30" t="s">
        <v>217</v>
      </c>
      <c r="O50" s="31">
        <f>8332.8*2</f>
        <v>16665.599999999999</v>
      </c>
      <c r="P50" s="6" t="s">
        <v>217</v>
      </c>
      <c r="U50" s="13">
        <v>20</v>
      </c>
      <c r="V50" s="18">
        <f>+Tabla_468749!A26</f>
        <v>23</v>
      </c>
      <c r="W50" s="14"/>
      <c r="AD50" s="10" t="s">
        <v>218</v>
      </c>
      <c r="AE50" s="11">
        <v>44561</v>
      </c>
      <c r="AF50" s="11">
        <v>44561</v>
      </c>
    </row>
    <row r="51" spans="1:32" s="10" customFormat="1" x14ac:dyDescent="0.25">
      <c r="A51" s="3">
        <v>2021</v>
      </c>
      <c r="B51" s="4">
        <v>44378</v>
      </c>
      <c r="C51" s="4">
        <v>44561</v>
      </c>
      <c r="D51" s="3" t="s">
        <v>84</v>
      </c>
      <c r="E51" s="19" t="s">
        <v>378</v>
      </c>
      <c r="F51" s="7" t="s">
        <v>327</v>
      </c>
      <c r="G51" s="7" t="s">
        <v>327</v>
      </c>
      <c r="H51" s="7" t="s">
        <v>219</v>
      </c>
      <c r="I51" s="6" t="s">
        <v>379</v>
      </c>
      <c r="J51" s="6" t="s">
        <v>380</v>
      </c>
      <c r="K51" s="6" t="s">
        <v>381</v>
      </c>
      <c r="L51" s="10" t="s">
        <v>93</v>
      </c>
      <c r="M51" s="31">
        <f>10078*2</f>
        <v>20156</v>
      </c>
      <c r="N51" s="30" t="s">
        <v>217</v>
      </c>
      <c r="O51" s="31">
        <f>8332.8*2</f>
        <v>16665.599999999999</v>
      </c>
      <c r="P51" s="6" t="s">
        <v>217</v>
      </c>
      <c r="U51" s="13">
        <v>20</v>
      </c>
      <c r="V51" s="18">
        <f>+Tabla_468749!A29</f>
        <v>26</v>
      </c>
      <c r="W51" s="14"/>
      <c r="AD51" s="10" t="s">
        <v>218</v>
      </c>
      <c r="AE51" s="11">
        <v>44561</v>
      </c>
      <c r="AF51" s="11">
        <v>44561</v>
      </c>
    </row>
    <row r="52" spans="1:32" s="10" customFormat="1" x14ac:dyDescent="0.25">
      <c r="A52" s="3">
        <v>2021</v>
      </c>
      <c r="B52" s="4">
        <v>44378</v>
      </c>
      <c r="C52" s="4">
        <v>44561</v>
      </c>
      <c r="D52" s="3" t="s">
        <v>84</v>
      </c>
      <c r="E52" s="19" t="s">
        <v>382</v>
      </c>
      <c r="F52" s="7" t="s">
        <v>327</v>
      </c>
      <c r="G52" s="7" t="s">
        <v>327</v>
      </c>
      <c r="H52" s="7" t="s">
        <v>219</v>
      </c>
      <c r="I52" s="19" t="s">
        <v>383</v>
      </c>
      <c r="J52" s="6" t="s">
        <v>384</v>
      </c>
      <c r="K52" s="6" t="s">
        <v>333</v>
      </c>
      <c r="L52" s="10" t="s">
        <v>94</v>
      </c>
      <c r="M52" s="31">
        <f>5794.85*2</f>
        <v>11589.7</v>
      </c>
      <c r="N52" s="30" t="s">
        <v>217</v>
      </c>
      <c r="O52" s="31">
        <v>10145.66</v>
      </c>
      <c r="P52" s="6" t="s">
        <v>217</v>
      </c>
      <c r="U52" s="13">
        <v>23</v>
      </c>
      <c r="V52" s="18">
        <f>+Tabla_468749!A30</f>
        <v>27</v>
      </c>
      <c r="W52" s="14"/>
      <c r="AD52" s="10" t="s">
        <v>218</v>
      </c>
      <c r="AE52" s="11">
        <v>44561</v>
      </c>
      <c r="AF52" s="11">
        <v>44561</v>
      </c>
    </row>
    <row r="53" spans="1:32" s="10" customFormat="1" x14ac:dyDescent="0.25">
      <c r="A53" s="3">
        <v>2021</v>
      </c>
      <c r="B53" s="4">
        <v>44378</v>
      </c>
      <c r="C53" s="4">
        <v>44561</v>
      </c>
      <c r="D53" s="3" t="s">
        <v>84</v>
      </c>
      <c r="E53" s="19" t="s">
        <v>385</v>
      </c>
      <c r="F53" s="7" t="s">
        <v>327</v>
      </c>
      <c r="G53" s="7" t="s">
        <v>327</v>
      </c>
      <c r="H53" s="7" t="s">
        <v>219</v>
      </c>
      <c r="I53" s="6" t="s">
        <v>386</v>
      </c>
      <c r="J53" s="6" t="s">
        <v>333</v>
      </c>
      <c r="K53" s="6" t="s">
        <v>387</v>
      </c>
      <c r="L53" s="10" t="s">
        <v>94</v>
      </c>
      <c r="M53" s="31">
        <f>9826.05*2</f>
        <v>19652.099999999999</v>
      </c>
      <c r="N53" s="30" t="s">
        <v>217</v>
      </c>
      <c r="O53" s="31">
        <f>8142.8*2</f>
        <v>16285.6</v>
      </c>
      <c r="P53" s="6" t="s">
        <v>217</v>
      </c>
      <c r="U53" s="13">
        <v>18</v>
      </c>
      <c r="V53" s="18">
        <f>+Tabla_468749!A22</f>
        <v>19</v>
      </c>
      <c r="W53" s="14"/>
      <c r="AD53" s="10" t="s">
        <v>218</v>
      </c>
      <c r="AE53" s="11">
        <v>44561</v>
      </c>
      <c r="AF53" s="11">
        <v>44561</v>
      </c>
    </row>
    <row r="54" spans="1:32" s="10" customFormat="1" x14ac:dyDescent="0.25">
      <c r="A54" s="3">
        <v>2021</v>
      </c>
      <c r="B54" s="4">
        <v>44378</v>
      </c>
      <c r="C54" s="4">
        <v>44561</v>
      </c>
      <c r="D54" s="3" t="s">
        <v>84</v>
      </c>
      <c r="E54" s="19" t="s">
        <v>388</v>
      </c>
      <c r="F54" s="7" t="s">
        <v>327</v>
      </c>
      <c r="G54" s="7" t="s">
        <v>327</v>
      </c>
      <c r="H54" s="7" t="s">
        <v>219</v>
      </c>
      <c r="I54" s="6" t="s">
        <v>389</v>
      </c>
      <c r="J54" s="6" t="s">
        <v>390</v>
      </c>
      <c r="K54" s="6" t="s">
        <v>231</v>
      </c>
      <c r="L54" s="10" t="s">
        <v>94</v>
      </c>
      <c r="M54" s="31">
        <f>6550.7*2</f>
        <v>13101.4</v>
      </c>
      <c r="N54" s="30" t="s">
        <v>217</v>
      </c>
      <c r="O54" s="31">
        <f>5669.2*2</f>
        <v>11338.4</v>
      </c>
      <c r="P54" s="6" t="s">
        <v>217</v>
      </c>
      <c r="U54" s="13">
        <v>15</v>
      </c>
      <c r="V54" s="18">
        <f>+Tabla_468749!A31</f>
        <v>28</v>
      </c>
      <c r="W54" s="14"/>
      <c r="AD54" s="10" t="s">
        <v>218</v>
      </c>
      <c r="AE54" s="11">
        <v>44561</v>
      </c>
      <c r="AF54" s="11">
        <v>44561</v>
      </c>
    </row>
    <row r="55" spans="1:32" s="10" customFormat="1" x14ac:dyDescent="0.25">
      <c r="A55" s="3">
        <v>2021</v>
      </c>
      <c r="B55" s="4">
        <v>44378</v>
      </c>
      <c r="C55" s="4">
        <v>44561</v>
      </c>
      <c r="D55" s="3" t="s">
        <v>84</v>
      </c>
      <c r="E55" s="19" t="s">
        <v>391</v>
      </c>
      <c r="F55" s="7" t="s">
        <v>327</v>
      </c>
      <c r="G55" s="7" t="s">
        <v>327</v>
      </c>
      <c r="H55" s="7" t="s">
        <v>219</v>
      </c>
      <c r="I55" s="6" t="s">
        <v>392</v>
      </c>
      <c r="J55" s="6" t="s">
        <v>393</v>
      </c>
      <c r="K55" s="6" t="s">
        <v>394</v>
      </c>
      <c r="L55" s="10" t="s">
        <v>94</v>
      </c>
      <c r="M55" s="31">
        <f>6802.65*2</f>
        <v>13605.3</v>
      </c>
      <c r="N55" s="30" t="s">
        <v>217</v>
      </c>
      <c r="O55" s="31">
        <f>5861*2</f>
        <v>11722</v>
      </c>
      <c r="P55" s="6" t="s">
        <v>217</v>
      </c>
      <c r="U55" s="13">
        <v>24</v>
      </c>
      <c r="V55" s="18">
        <f>+Tabla_468749!A32</f>
        <v>29</v>
      </c>
      <c r="W55" s="14"/>
      <c r="AD55" s="10" t="s">
        <v>218</v>
      </c>
      <c r="AE55" s="11">
        <v>44561</v>
      </c>
      <c r="AF55" s="11">
        <v>44561</v>
      </c>
    </row>
    <row r="56" spans="1:32" s="10" customFormat="1" x14ac:dyDescent="0.25">
      <c r="A56" s="3">
        <v>2021</v>
      </c>
      <c r="B56" s="4">
        <v>44378</v>
      </c>
      <c r="C56" s="4">
        <v>44561</v>
      </c>
      <c r="D56" s="3" t="s">
        <v>84</v>
      </c>
      <c r="E56" s="19" t="s">
        <v>395</v>
      </c>
      <c r="F56" s="7" t="s">
        <v>327</v>
      </c>
      <c r="G56" s="7" t="s">
        <v>327</v>
      </c>
      <c r="H56" s="7" t="s">
        <v>219</v>
      </c>
      <c r="I56" s="6" t="s">
        <v>396</v>
      </c>
      <c r="J56" s="6" t="s">
        <v>397</v>
      </c>
      <c r="K56" s="6" t="s">
        <v>398</v>
      </c>
      <c r="L56" s="10" t="s">
        <v>94</v>
      </c>
      <c r="M56" s="31">
        <f>2015.6*2</f>
        <v>4031.2</v>
      </c>
      <c r="N56" s="30" t="s">
        <v>217</v>
      </c>
      <c r="O56" s="31">
        <f>2089.6*2</f>
        <v>4179.2</v>
      </c>
      <c r="P56" s="6" t="s">
        <v>217</v>
      </c>
      <c r="U56" s="13">
        <v>25</v>
      </c>
      <c r="V56" s="18">
        <f>+Tabla_468749!A33</f>
        <v>30</v>
      </c>
      <c r="W56" s="14"/>
      <c r="AD56" s="10" t="s">
        <v>218</v>
      </c>
      <c r="AE56" s="11">
        <v>44561</v>
      </c>
      <c r="AF56" s="11">
        <v>44561</v>
      </c>
    </row>
    <row r="57" spans="1:32" s="10" customFormat="1" x14ac:dyDescent="0.25">
      <c r="A57" s="3">
        <v>2021</v>
      </c>
      <c r="B57" s="4">
        <v>44378</v>
      </c>
      <c r="C57" s="4">
        <v>44561</v>
      </c>
      <c r="D57" s="3" t="s">
        <v>84</v>
      </c>
      <c r="E57" s="19" t="s">
        <v>399</v>
      </c>
      <c r="F57" s="7" t="s">
        <v>327</v>
      </c>
      <c r="G57" s="7" t="s">
        <v>327</v>
      </c>
      <c r="H57" s="7" t="s">
        <v>219</v>
      </c>
      <c r="I57" s="6" t="s">
        <v>400</v>
      </c>
      <c r="J57" s="6" t="s">
        <v>401</v>
      </c>
      <c r="K57" s="6" t="s">
        <v>249</v>
      </c>
      <c r="L57" s="10" t="s">
        <v>94</v>
      </c>
      <c r="M57" s="31">
        <f>5794.85*2</f>
        <v>11589.7</v>
      </c>
      <c r="N57" s="30" t="s">
        <v>217</v>
      </c>
      <c r="O57" s="31">
        <f>5072.6*2</f>
        <v>10145.200000000001</v>
      </c>
      <c r="P57" s="6" t="s">
        <v>217</v>
      </c>
      <c r="U57" s="13">
        <v>23</v>
      </c>
      <c r="V57" s="18">
        <f>+Tabla_468749!A34</f>
        <v>31</v>
      </c>
      <c r="W57" s="14"/>
      <c r="AD57" s="10" t="s">
        <v>218</v>
      </c>
      <c r="AE57" s="11">
        <v>44561</v>
      </c>
      <c r="AF57" s="11">
        <v>44561</v>
      </c>
    </row>
    <row r="58" spans="1:32" s="10" customFormat="1" x14ac:dyDescent="0.25">
      <c r="A58" s="3">
        <v>2021</v>
      </c>
      <c r="B58" s="4">
        <v>44378</v>
      </c>
      <c r="C58" s="4">
        <v>44561</v>
      </c>
      <c r="D58" s="3" t="s">
        <v>84</v>
      </c>
      <c r="E58" s="19" t="s">
        <v>402</v>
      </c>
      <c r="F58" s="7" t="s">
        <v>327</v>
      </c>
      <c r="G58" s="7" t="s">
        <v>327</v>
      </c>
      <c r="H58" s="7" t="s">
        <v>219</v>
      </c>
      <c r="I58" s="6" t="s">
        <v>403</v>
      </c>
      <c r="J58" s="6" t="s">
        <v>404</v>
      </c>
      <c r="K58" s="6" t="s">
        <v>373</v>
      </c>
      <c r="L58" s="10" t="s">
        <v>93</v>
      </c>
      <c r="M58" s="31">
        <f>2771.45*2</f>
        <v>5542.9</v>
      </c>
      <c r="N58" s="30" t="s">
        <v>217</v>
      </c>
      <c r="O58" s="31">
        <f>2675.2*2</f>
        <v>5350.4</v>
      </c>
      <c r="P58" s="6" t="s">
        <v>217</v>
      </c>
      <c r="U58" s="13">
        <v>26</v>
      </c>
      <c r="V58" s="18">
        <f>+Tabla_468749!A35</f>
        <v>32</v>
      </c>
      <c r="W58" s="14"/>
      <c r="AD58" s="10" t="s">
        <v>218</v>
      </c>
      <c r="AE58" s="11">
        <v>44561</v>
      </c>
      <c r="AF58" s="11">
        <v>44561</v>
      </c>
    </row>
    <row r="59" spans="1:32" s="10" customFormat="1" x14ac:dyDescent="0.25">
      <c r="A59" s="3">
        <v>2021</v>
      </c>
      <c r="B59" s="4">
        <v>44378</v>
      </c>
      <c r="C59" s="4">
        <v>44561</v>
      </c>
      <c r="D59" s="3" t="s">
        <v>84</v>
      </c>
      <c r="E59" s="19" t="s">
        <v>405</v>
      </c>
      <c r="F59" s="7" t="s">
        <v>327</v>
      </c>
      <c r="G59" s="7" t="s">
        <v>327</v>
      </c>
      <c r="H59" s="7" t="s">
        <v>219</v>
      </c>
      <c r="I59" s="6" t="s">
        <v>406</v>
      </c>
      <c r="J59" s="6" t="s">
        <v>407</v>
      </c>
      <c r="K59" s="6" t="s">
        <v>408</v>
      </c>
      <c r="L59" s="10" t="s">
        <v>93</v>
      </c>
      <c r="M59" s="31">
        <f>10078*2</f>
        <v>20156</v>
      </c>
      <c r="N59" s="30" t="s">
        <v>217</v>
      </c>
      <c r="O59" s="31">
        <f>8332.8*2</f>
        <v>16665.599999999999</v>
      </c>
      <c r="P59" s="6" t="s">
        <v>217</v>
      </c>
      <c r="U59" s="13">
        <v>20</v>
      </c>
      <c r="V59" s="18">
        <f>+Tabla_468749!A36</f>
        <v>33</v>
      </c>
      <c r="W59" s="14"/>
      <c r="AD59" s="10" t="s">
        <v>218</v>
      </c>
      <c r="AE59" s="11">
        <v>44561</v>
      </c>
      <c r="AF59" s="11">
        <v>44561</v>
      </c>
    </row>
    <row r="60" spans="1:32" s="10" customFormat="1" x14ac:dyDescent="0.25">
      <c r="A60" s="3">
        <v>2021</v>
      </c>
      <c r="B60" s="4">
        <v>44378</v>
      </c>
      <c r="C60" s="4">
        <v>44561</v>
      </c>
      <c r="D60" s="3" t="s">
        <v>84</v>
      </c>
      <c r="E60" s="19" t="s">
        <v>409</v>
      </c>
      <c r="F60" s="7" t="s">
        <v>327</v>
      </c>
      <c r="G60" s="7" t="s">
        <v>327</v>
      </c>
      <c r="H60" s="7" t="s">
        <v>219</v>
      </c>
      <c r="I60" s="6" t="s">
        <v>411</v>
      </c>
      <c r="J60" s="6" t="s">
        <v>412</v>
      </c>
      <c r="K60" s="6" t="s">
        <v>412</v>
      </c>
      <c r="L60" s="10" t="s">
        <v>93</v>
      </c>
      <c r="M60" s="31">
        <f>2267.55*2</f>
        <v>4535.1000000000004</v>
      </c>
      <c r="N60" s="30" t="s">
        <v>217</v>
      </c>
      <c r="O60" s="31">
        <f>2250*2</f>
        <v>4500</v>
      </c>
      <c r="P60" s="6" t="s">
        <v>217</v>
      </c>
      <c r="U60" s="13">
        <v>27</v>
      </c>
      <c r="V60" s="18">
        <f>+Tabla_468749!A37</f>
        <v>34</v>
      </c>
      <c r="W60" s="14"/>
      <c r="AD60" s="10" t="s">
        <v>218</v>
      </c>
      <c r="AE60" s="11">
        <v>44561</v>
      </c>
      <c r="AF60" s="11">
        <v>44561</v>
      </c>
    </row>
    <row r="61" spans="1:32" s="10" customFormat="1" x14ac:dyDescent="0.25">
      <c r="A61" s="3">
        <v>2021</v>
      </c>
      <c r="B61" s="4">
        <v>44378</v>
      </c>
      <c r="C61" s="4">
        <v>44561</v>
      </c>
      <c r="D61" s="3" t="s">
        <v>84</v>
      </c>
      <c r="E61" s="19" t="s">
        <v>410</v>
      </c>
      <c r="F61" s="7" t="s">
        <v>327</v>
      </c>
      <c r="G61" s="7" t="s">
        <v>327</v>
      </c>
      <c r="H61" s="7" t="s">
        <v>219</v>
      </c>
      <c r="I61" s="6" t="s">
        <v>414</v>
      </c>
      <c r="J61" s="6" t="s">
        <v>415</v>
      </c>
      <c r="K61" s="6" t="s">
        <v>316</v>
      </c>
      <c r="L61" s="10" t="s">
        <v>94</v>
      </c>
      <c r="M61" s="31">
        <f>2519.5*2</f>
        <v>5039</v>
      </c>
      <c r="N61" s="30" t="s">
        <v>217</v>
      </c>
      <c r="O61" s="31">
        <f>2464.4*2</f>
        <v>4928.8</v>
      </c>
      <c r="P61" s="6" t="s">
        <v>217</v>
      </c>
      <c r="U61" s="13">
        <v>28</v>
      </c>
      <c r="V61" s="18">
        <f>+Tabla_468749!A38</f>
        <v>35</v>
      </c>
      <c r="W61" s="14"/>
      <c r="AD61" s="10" t="s">
        <v>218</v>
      </c>
      <c r="AE61" s="11">
        <v>44561</v>
      </c>
      <c r="AF61" s="11">
        <v>44561</v>
      </c>
    </row>
    <row r="62" spans="1:32" s="10" customFormat="1" x14ac:dyDescent="0.25">
      <c r="A62" s="3">
        <v>2021</v>
      </c>
      <c r="B62" s="4">
        <v>44378</v>
      </c>
      <c r="C62" s="4">
        <v>44561</v>
      </c>
      <c r="D62" s="3" t="s">
        <v>84</v>
      </c>
      <c r="E62" s="19" t="s">
        <v>413</v>
      </c>
      <c r="F62" s="7" t="s">
        <v>327</v>
      </c>
      <c r="G62" s="7" t="s">
        <v>327</v>
      </c>
      <c r="H62" s="7" t="s">
        <v>219</v>
      </c>
      <c r="I62" s="6" t="s">
        <v>438</v>
      </c>
      <c r="J62" s="6" t="s">
        <v>439</v>
      </c>
      <c r="K62" s="6" t="s">
        <v>440</v>
      </c>
      <c r="L62" s="10" t="s">
        <v>94</v>
      </c>
      <c r="M62" s="31">
        <f>5542.9*2</f>
        <v>11085.8</v>
      </c>
      <c r="N62" s="30" t="s">
        <v>217</v>
      </c>
      <c r="O62" s="31">
        <f>4873.8*2</f>
        <v>9747.6</v>
      </c>
      <c r="P62" s="6" t="s">
        <v>217</v>
      </c>
      <c r="U62" s="13">
        <v>29</v>
      </c>
      <c r="V62" s="18">
        <f>+Tabla_468749!A39</f>
        <v>36</v>
      </c>
      <c r="W62" s="14"/>
      <c r="AD62" s="10" t="s">
        <v>218</v>
      </c>
      <c r="AE62" s="11">
        <v>44561</v>
      </c>
      <c r="AF62" s="11">
        <v>44561</v>
      </c>
    </row>
    <row r="63" spans="1:32" s="10" customFormat="1" x14ac:dyDescent="0.25">
      <c r="A63" s="3">
        <v>2021</v>
      </c>
      <c r="B63" s="4">
        <v>44378</v>
      </c>
      <c r="C63" s="4">
        <v>44561</v>
      </c>
      <c r="D63" s="5" t="s">
        <v>84</v>
      </c>
      <c r="E63" s="19" t="s">
        <v>437</v>
      </c>
      <c r="F63" s="7" t="s">
        <v>327</v>
      </c>
      <c r="G63" s="7" t="s">
        <v>327</v>
      </c>
      <c r="H63" s="7" t="s">
        <v>219</v>
      </c>
      <c r="I63" s="6" t="s">
        <v>244</v>
      </c>
      <c r="J63" s="6" t="s">
        <v>245</v>
      </c>
      <c r="K63" s="6" t="s">
        <v>246</v>
      </c>
      <c r="L63" s="9" t="s">
        <v>94</v>
      </c>
      <c r="M63" s="31">
        <f>10078*2</f>
        <v>20156</v>
      </c>
      <c r="N63" s="30" t="s">
        <v>217</v>
      </c>
      <c r="O63" s="31">
        <f>8332.8*2</f>
        <v>16665.599999999999</v>
      </c>
      <c r="P63" s="6" t="s">
        <v>217</v>
      </c>
      <c r="U63" s="13">
        <v>20</v>
      </c>
      <c r="V63" s="18">
        <f>+Tabla_468749!A40</f>
        <v>37</v>
      </c>
      <c r="W63" s="14"/>
      <c r="AD63" s="10" t="s">
        <v>218</v>
      </c>
      <c r="AE63" s="11">
        <v>44561</v>
      </c>
      <c r="AF63" s="11">
        <v>44561</v>
      </c>
    </row>
    <row r="64" spans="1:32" s="10" customFormat="1" x14ac:dyDescent="0.25">
      <c r="A64" s="3">
        <v>2021</v>
      </c>
      <c r="B64" s="4">
        <v>44378</v>
      </c>
      <c r="C64" s="4">
        <v>44561</v>
      </c>
      <c r="D64" s="5" t="s">
        <v>84</v>
      </c>
      <c r="E64" s="19" t="s">
        <v>441</v>
      </c>
      <c r="F64" s="7" t="s">
        <v>327</v>
      </c>
      <c r="G64" s="7" t="s">
        <v>327</v>
      </c>
      <c r="H64" s="7" t="s">
        <v>219</v>
      </c>
      <c r="I64" s="6" t="s">
        <v>447</v>
      </c>
      <c r="J64" s="6" t="s">
        <v>448</v>
      </c>
      <c r="K64" s="6" t="s">
        <v>449</v>
      </c>
      <c r="L64" s="10" t="s">
        <v>94</v>
      </c>
      <c r="M64" s="31">
        <f>5542.9*2</f>
        <v>11085.8</v>
      </c>
      <c r="N64" s="30" t="s">
        <v>217</v>
      </c>
      <c r="O64" s="31">
        <f>4873.8*2</f>
        <v>9747.6</v>
      </c>
      <c r="P64" s="6" t="s">
        <v>217</v>
      </c>
      <c r="U64" s="13">
        <v>29</v>
      </c>
      <c r="V64" s="18">
        <f>+Tabla_468749!A41</f>
        <v>38</v>
      </c>
      <c r="W64" s="14"/>
      <c r="AD64" s="10" t="s">
        <v>218</v>
      </c>
      <c r="AE64" s="11">
        <v>44561</v>
      </c>
      <c r="AF64" s="11">
        <v>44561</v>
      </c>
    </row>
    <row r="65" spans="1:32" s="10" customFormat="1" x14ac:dyDescent="0.25">
      <c r="A65" s="3">
        <v>2021</v>
      </c>
      <c r="B65" s="4">
        <v>44378</v>
      </c>
      <c r="C65" s="4">
        <v>44561</v>
      </c>
      <c r="D65" s="5" t="s">
        <v>84</v>
      </c>
      <c r="E65" s="19" t="s">
        <v>442</v>
      </c>
      <c r="F65" s="7" t="s">
        <v>327</v>
      </c>
      <c r="G65" s="7" t="s">
        <v>327</v>
      </c>
      <c r="H65" s="7" t="s">
        <v>219</v>
      </c>
      <c r="I65" s="6" t="s">
        <v>450</v>
      </c>
      <c r="J65" s="6" t="s">
        <v>451</v>
      </c>
      <c r="K65" s="6" t="s">
        <v>452</v>
      </c>
      <c r="L65" s="10" t="s">
        <v>94</v>
      </c>
      <c r="M65" s="31">
        <f>5039*2</f>
        <v>10078</v>
      </c>
      <c r="N65" s="30" t="s">
        <v>217</v>
      </c>
      <c r="O65" s="31">
        <f>4467.2*2</f>
        <v>8934.4</v>
      </c>
      <c r="P65" s="6" t="s">
        <v>217</v>
      </c>
      <c r="U65" s="13">
        <v>30</v>
      </c>
      <c r="V65" s="18">
        <f>+Tabla_468749!A42</f>
        <v>39</v>
      </c>
      <c r="W65" s="14"/>
      <c r="AD65" s="10" t="s">
        <v>218</v>
      </c>
      <c r="AE65" s="11">
        <v>44561</v>
      </c>
      <c r="AF65" s="11">
        <v>44561</v>
      </c>
    </row>
    <row r="66" spans="1:32" s="10" customFormat="1" x14ac:dyDescent="0.25">
      <c r="A66" s="3">
        <v>2021</v>
      </c>
      <c r="B66" s="4">
        <v>44378</v>
      </c>
      <c r="C66" s="4">
        <v>44561</v>
      </c>
      <c r="D66" s="5" t="s">
        <v>84</v>
      </c>
      <c r="E66" s="19" t="s">
        <v>443</v>
      </c>
      <c r="F66" s="7" t="s">
        <v>327</v>
      </c>
      <c r="G66" s="7" t="s">
        <v>327</v>
      </c>
      <c r="H66" s="7" t="s">
        <v>219</v>
      </c>
      <c r="I66" s="6" t="s">
        <v>453</v>
      </c>
      <c r="J66" s="6" t="s">
        <v>454</v>
      </c>
      <c r="K66" s="6" t="s">
        <v>455</v>
      </c>
      <c r="L66" s="10" t="s">
        <v>93</v>
      </c>
      <c r="M66" s="31">
        <f>10078*2</f>
        <v>20156</v>
      </c>
      <c r="N66" s="30" t="s">
        <v>217</v>
      </c>
      <c r="O66" s="31">
        <f>8332.8*2</f>
        <v>16665.599999999999</v>
      </c>
      <c r="P66" s="6" t="s">
        <v>217</v>
      </c>
      <c r="U66" s="13">
        <v>31</v>
      </c>
      <c r="V66" s="18">
        <f>+Tabla_468749!A43</f>
        <v>40</v>
      </c>
      <c r="W66" s="14"/>
      <c r="AD66" s="10" t="s">
        <v>218</v>
      </c>
      <c r="AE66" s="11">
        <v>44561</v>
      </c>
      <c r="AF66" s="11">
        <v>44561</v>
      </c>
    </row>
    <row r="67" spans="1:32" s="10" customFormat="1" x14ac:dyDescent="0.25">
      <c r="A67" s="3">
        <v>2021</v>
      </c>
      <c r="B67" s="4">
        <v>44378</v>
      </c>
      <c r="C67" s="4">
        <v>44561</v>
      </c>
      <c r="D67" s="5" t="s">
        <v>84</v>
      </c>
      <c r="E67" s="19" t="s">
        <v>444</v>
      </c>
      <c r="F67" s="7" t="s">
        <v>327</v>
      </c>
      <c r="G67" s="7" t="s">
        <v>327</v>
      </c>
      <c r="H67" s="7" t="s">
        <v>219</v>
      </c>
      <c r="I67" s="6" t="s">
        <v>456</v>
      </c>
      <c r="J67" s="6" t="s">
        <v>241</v>
      </c>
      <c r="K67" s="6" t="s">
        <v>457</v>
      </c>
      <c r="L67" s="10" t="s">
        <v>93</v>
      </c>
      <c r="M67" s="31">
        <f>3779.25*2</f>
        <v>7558.5</v>
      </c>
      <c r="N67" s="30" t="s">
        <v>217</v>
      </c>
      <c r="O67" s="31">
        <f>3399.6*2</f>
        <v>6799.2</v>
      </c>
      <c r="P67" s="6" t="s">
        <v>217</v>
      </c>
      <c r="U67" s="13">
        <v>32</v>
      </c>
      <c r="V67" s="18">
        <f>+Tabla_468749!A44</f>
        <v>41</v>
      </c>
      <c r="W67" s="14"/>
      <c r="AD67" s="10" t="s">
        <v>218</v>
      </c>
      <c r="AE67" s="11">
        <v>44561</v>
      </c>
      <c r="AF67" s="11">
        <v>44561</v>
      </c>
    </row>
    <row r="68" spans="1:32" s="10" customFormat="1" x14ac:dyDescent="0.25">
      <c r="A68" s="3">
        <v>2021</v>
      </c>
      <c r="B68" s="4">
        <v>44378</v>
      </c>
      <c r="C68" s="4">
        <v>44561</v>
      </c>
      <c r="D68" s="5" t="s">
        <v>84</v>
      </c>
      <c r="E68" s="19" t="s">
        <v>445</v>
      </c>
      <c r="F68" s="7" t="s">
        <v>327</v>
      </c>
      <c r="G68" s="7" t="s">
        <v>327</v>
      </c>
      <c r="H68" s="7" t="s">
        <v>219</v>
      </c>
      <c r="I68" s="6" t="s">
        <v>458</v>
      </c>
      <c r="J68" s="6" t="s">
        <v>459</v>
      </c>
      <c r="K68" s="6" t="s">
        <v>401</v>
      </c>
      <c r="L68" s="10" t="s">
        <v>94</v>
      </c>
      <c r="M68" s="31">
        <f>2771.45*2</f>
        <v>5542.9</v>
      </c>
      <c r="N68" s="30" t="s">
        <v>217</v>
      </c>
      <c r="O68" s="31">
        <f>2675.4*2</f>
        <v>5350.8</v>
      </c>
      <c r="P68" s="6" t="s">
        <v>217</v>
      </c>
      <c r="U68" s="13">
        <v>33</v>
      </c>
      <c r="V68" s="18">
        <v>42</v>
      </c>
      <c r="W68" s="14"/>
      <c r="AD68" s="10" t="s">
        <v>218</v>
      </c>
      <c r="AE68" s="11">
        <v>44561</v>
      </c>
      <c r="AF68" s="11">
        <v>44561</v>
      </c>
    </row>
    <row r="69" spans="1:32" s="10" customFormat="1" x14ac:dyDescent="0.25">
      <c r="A69" s="3">
        <v>2021</v>
      </c>
      <c r="B69" s="4">
        <v>44378</v>
      </c>
      <c r="C69" s="4">
        <v>44561</v>
      </c>
      <c r="D69" s="5" t="s">
        <v>84</v>
      </c>
      <c r="E69" s="19" t="s">
        <v>446</v>
      </c>
      <c r="F69" s="7" t="s">
        <v>327</v>
      </c>
      <c r="G69" s="7" t="s">
        <v>327</v>
      </c>
      <c r="H69" s="7" t="s">
        <v>219</v>
      </c>
      <c r="I69" s="6" t="s">
        <v>460</v>
      </c>
      <c r="J69" s="6" t="s">
        <v>461</v>
      </c>
      <c r="K69" s="6" t="s">
        <v>241</v>
      </c>
      <c r="L69" s="10" t="s">
        <v>94</v>
      </c>
      <c r="M69" s="31">
        <f>2519.5*2</f>
        <v>5039</v>
      </c>
      <c r="N69" s="30" t="s">
        <v>217</v>
      </c>
      <c r="O69" s="31">
        <v>5528.7</v>
      </c>
      <c r="P69" s="6" t="s">
        <v>217</v>
      </c>
      <c r="U69" s="13">
        <v>34</v>
      </c>
      <c r="V69" s="18">
        <v>43</v>
      </c>
      <c r="W69" s="14"/>
      <c r="AD69" s="10" t="s">
        <v>218</v>
      </c>
      <c r="AE69" s="11">
        <v>44561</v>
      </c>
      <c r="AF69" s="11">
        <v>44561</v>
      </c>
    </row>
    <row r="70" spans="1:32" x14ac:dyDescent="0.25">
      <c r="A70" s="3">
        <v>2021</v>
      </c>
      <c r="B70" s="4">
        <v>44197</v>
      </c>
      <c r="C70" s="4">
        <v>44377</v>
      </c>
      <c r="V70" s="12"/>
      <c r="W70" s="10"/>
    </row>
    <row r="71" spans="1:32" x14ac:dyDescent="0.25">
      <c r="A71" s="3">
        <v>2021</v>
      </c>
      <c r="B71" s="4">
        <v>44197</v>
      </c>
      <c r="C71" s="4">
        <v>44377</v>
      </c>
    </row>
    <row r="72" spans="1:32" x14ac:dyDescent="0.25">
      <c r="A72" s="3">
        <v>2021</v>
      </c>
      <c r="B72" s="4">
        <v>44197</v>
      </c>
      <c r="C72" s="4">
        <v>44377</v>
      </c>
      <c r="U72" s="24"/>
    </row>
    <row r="73" spans="1:32" x14ac:dyDescent="0.25">
      <c r="A73" s="3">
        <v>2021</v>
      </c>
      <c r="B73" s="4">
        <v>44197</v>
      </c>
      <c r="C73" s="4">
        <v>44377</v>
      </c>
    </row>
    <row r="74" spans="1:32" x14ac:dyDescent="0.25">
      <c r="A74" s="3">
        <v>2021</v>
      </c>
      <c r="B74" s="4">
        <v>44197</v>
      </c>
      <c r="C74" s="4">
        <v>44377</v>
      </c>
    </row>
    <row r="75" spans="1:32" x14ac:dyDescent="0.25">
      <c r="A75" s="3">
        <v>2021</v>
      </c>
      <c r="B75" s="4">
        <v>44197</v>
      </c>
      <c r="C75" s="4">
        <v>44377</v>
      </c>
    </row>
    <row r="76" spans="1:32" x14ac:dyDescent="0.25">
      <c r="A76" s="3">
        <v>2021</v>
      </c>
      <c r="B76" s="4">
        <v>44197</v>
      </c>
      <c r="C76" s="4">
        <v>44377</v>
      </c>
    </row>
    <row r="77" spans="1:32" x14ac:dyDescent="0.25">
      <c r="A77" s="3">
        <v>2021</v>
      </c>
      <c r="B77" s="4">
        <v>44197</v>
      </c>
      <c r="C77" s="4">
        <v>44377</v>
      </c>
    </row>
    <row r="78" spans="1:32" x14ac:dyDescent="0.25">
      <c r="A78" s="3">
        <v>2021</v>
      </c>
      <c r="B78" s="4">
        <v>44197</v>
      </c>
      <c r="C78" s="4">
        <v>44377</v>
      </c>
    </row>
    <row r="79" spans="1:32" x14ac:dyDescent="0.25">
      <c r="A79" s="3">
        <v>2021</v>
      </c>
      <c r="B79" s="4">
        <v>44197</v>
      </c>
      <c r="C79" s="4">
        <v>44377</v>
      </c>
    </row>
    <row r="80" spans="1:32" x14ac:dyDescent="0.25">
      <c r="A80" s="3">
        <v>2021</v>
      </c>
      <c r="B80" s="4">
        <v>44197</v>
      </c>
      <c r="C80" s="4">
        <v>44377</v>
      </c>
    </row>
    <row r="81" spans="1:3" x14ac:dyDescent="0.25">
      <c r="A81" s="3">
        <v>2021</v>
      </c>
      <c r="B81" s="4">
        <v>44197</v>
      </c>
      <c r="C81" s="4">
        <v>44377</v>
      </c>
    </row>
    <row r="82" spans="1:3" x14ac:dyDescent="0.25">
      <c r="A82" s="3">
        <v>2021</v>
      </c>
      <c r="B82" s="4">
        <v>44197</v>
      </c>
      <c r="C82" s="4">
        <v>44377</v>
      </c>
    </row>
    <row r="83" spans="1:3" x14ac:dyDescent="0.25">
      <c r="A83" s="3">
        <v>2021</v>
      </c>
      <c r="B83" s="4">
        <v>44197</v>
      </c>
      <c r="C83" s="4">
        <v>44377</v>
      </c>
    </row>
    <row r="84" spans="1:3" x14ac:dyDescent="0.25">
      <c r="A84" s="3">
        <v>2021</v>
      </c>
      <c r="B84" s="4">
        <v>44197</v>
      </c>
      <c r="C84" s="4">
        <v>44377</v>
      </c>
    </row>
    <row r="85" spans="1:3" x14ac:dyDescent="0.25">
      <c r="A85" s="3">
        <v>2021</v>
      </c>
      <c r="B85" s="4">
        <v>44197</v>
      </c>
      <c r="C85" s="4">
        <v>44377</v>
      </c>
    </row>
    <row r="86" spans="1:3" x14ac:dyDescent="0.25">
      <c r="A86" s="3">
        <v>2021</v>
      </c>
      <c r="B86" s="4">
        <v>44197</v>
      </c>
      <c r="C86" s="4">
        <v>44377</v>
      </c>
    </row>
    <row r="87" spans="1:3" x14ac:dyDescent="0.25">
      <c r="A87" s="3">
        <v>2021</v>
      </c>
      <c r="B87" s="4">
        <v>44197</v>
      </c>
      <c r="C87" s="4">
        <v>44377</v>
      </c>
    </row>
    <row r="88" spans="1:3" x14ac:dyDescent="0.25">
      <c r="A88" s="3">
        <v>2021</v>
      </c>
      <c r="B88" s="4">
        <v>44197</v>
      </c>
      <c r="C88" s="4">
        <v>44377</v>
      </c>
    </row>
    <row r="89" spans="1:3" x14ac:dyDescent="0.25">
      <c r="A89" s="3">
        <v>2021</v>
      </c>
      <c r="B89" s="4">
        <v>44197</v>
      </c>
      <c r="C89" s="4">
        <v>44377</v>
      </c>
    </row>
    <row r="90" spans="1:3" x14ac:dyDescent="0.25">
      <c r="A90" s="3">
        <v>2021</v>
      </c>
      <c r="B90" s="4">
        <v>44197</v>
      </c>
      <c r="C90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L33:L34 L36:L62 L64:L198" xr:uid="{00000000-0002-0000-0000-000001000000}">
      <formula1>Hidden_211</formula1>
    </dataValidation>
    <dataValidation type="list" allowBlank="1" showInputMessage="1" showErrorMessage="1" sqref="L18:L19 L11 L25:L32 L35 L63" xr:uid="{00000000-0002-0000-0000-000002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5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10" customFormat="1" x14ac:dyDescent="0.25">
      <c r="A4" s="10">
        <v>1</v>
      </c>
      <c r="B4" s="10" t="s">
        <v>462</v>
      </c>
      <c r="C4" s="25">
        <v>9477.36</v>
      </c>
      <c r="D4" s="8"/>
      <c r="E4" s="10" t="s">
        <v>217</v>
      </c>
      <c r="F4" s="10" t="s">
        <v>463</v>
      </c>
    </row>
    <row r="5" spans="1:6" s="10" customFormat="1" x14ac:dyDescent="0.25">
      <c r="A5" s="10">
        <v>2</v>
      </c>
      <c r="B5" s="10" t="s">
        <v>462</v>
      </c>
      <c r="C5" s="25">
        <v>42353.64</v>
      </c>
      <c r="D5" s="8"/>
      <c r="E5" s="10" t="s">
        <v>217</v>
      </c>
      <c r="F5" s="10" t="s">
        <v>463</v>
      </c>
    </row>
    <row r="6" spans="1:6" s="10" customFormat="1" x14ac:dyDescent="0.25">
      <c r="A6" s="10">
        <v>3</v>
      </c>
      <c r="B6" s="10" t="s">
        <v>462</v>
      </c>
      <c r="C6" s="25">
        <v>45652</v>
      </c>
      <c r="D6" s="8"/>
      <c r="E6" s="10" t="s">
        <v>217</v>
      </c>
      <c r="F6" s="10" t="s">
        <v>463</v>
      </c>
    </row>
    <row r="7" spans="1:6" s="10" customFormat="1" x14ac:dyDescent="0.25">
      <c r="A7" s="10">
        <v>4</v>
      </c>
      <c r="B7" s="10" t="s">
        <v>462</v>
      </c>
      <c r="C7" s="25">
        <v>33019.199999999997</v>
      </c>
      <c r="D7" s="8"/>
      <c r="E7" s="10" t="s">
        <v>217</v>
      </c>
      <c r="F7" s="10" t="s">
        <v>463</v>
      </c>
    </row>
    <row r="8" spans="1:6" s="10" customFormat="1" x14ac:dyDescent="0.25">
      <c r="A8" s="10">
        <v>5</v>
      </c>
      <c r="B8" s="10" t="s">
        <v>462</v>
      </c>
      <c r="C8" s="25">
        <v>29255.01</v>
      </c>
      <c r="D8" s="8"/>
      <c r="E8" s="10" t="s">
        <v>217</v>
      </c>
      <c r="F8" s="10" t="s">
        <v>463</v>
      </c>
    </row>
    <row r="9" spans="1:6" s="10" customFormat="1" x14ac:dyDescent="0.25">
      <c r="A9" s="10">
        <v>6</v>
      </c>
      <c r="B9" s="10" t="s">
        <v>462</v>
      </c>
      <c r="C9" s="25">
        <v>19861.599999999999</v>
      </c>
      <c r="D9" s="8"/>
      <c r="E9" s="10" t="s">
        <v>217</v>
      </c>
      <c r="F9" s="10" t="s">
        <v>463</v>
      </c>
    </row>
    <row r="10" spans="1:6" s="10" customFormat="1" x14ac:dyDescent="0.25">
      <c r="A10" s="10">
        <v>7</v>
      </c>
      <c r="B10" s="10" t="s">
        <v>462</v>
      </c>
      <c r="C10" s="25">
        <v>13166.4</v>
      </c>
      <c r="D10" s="8"/>
      <c r="E10" s="10" t="s">
        <v>217</v>
      </c>
      <c r="F10" s="10" t="s">
        <v>463</v>
      </c>
    </row>
    <row r="11" spans="1:6" s="10" customFormat="1" x14ac:dyDescent="0.25">
      <c r="A11" s="10">
        <v>8</v>
      </c>
      <c r="B11" s="10" t="s">
        <v>462</v>
      </c>
      <c r="C11" s="25">
        <v>12142</v>
      </c>
      <c r="D11" s="8"/>
      <c r="E11" s="10" t="s">
        <v>217</v>
      </c>
      <c r="F11" s="10" t="s">
        <v>463</v>
      </c>
    </row>
    <row r="12" spans="1:6" s="10" customFormat="1" x14ac:dyDescent="0.25">
      <c r="A12" s="10">
        <v>9</v>
      </c>
      <c r="B12" s="10" t="s">
        <v>462</v>
      </c>
      <c r="C12" s="25">
        <v>11501.51</v>
      </c>
      <c r="D12" s="8"/>
      <c r="E12" s="10" t="s">
        <v>217</v>
      </c>
      <c r="F12" s="10" t="s">
        <v>463</v>
      </c>
    </row>
    <row r="13" spans="1:6" s="10" customFormat="1" x14ac:dyDescent="0.25">
      <c r="A13" s="10">
        <v>10</v>
      </c>
      <c r="B13" s="10" t="s">
        <v>462</v>
      </c>
      <c r="C13" s="25">
        <v>10538.4</v>
      </c>
      <c r="D13" s="8"/>
      <c r="E13" s="10" t="s">
        <v>217</v>
      </c>
      <c r="F13" s="10" t="s">
        <v>463</v>
      </c>
    </row>
    <row r="14" spans="1:6" s="10" customFormat="1" x14ac:dyDescent="0.25">
      <c r="A14" s="10">
        <v>11</v>
      </c>
      <c r="B14" s="10" t="s">
        <v>462</v>
      </c>
      <c r="C14" s="25">
        <v>6495.2</v>
      </c>
      <c r="D14" s="8"/>
      <c r="E14" s="10" t="s">
        <v>217</v>
      </c>
      <c r="F14" s="10" t="s">
        <v>463</v>
      </c>
    </row>
    <row r="15" spans="1:6" s="10" customFormat="1" x14ac:dyDescent="0.25">
      <c r="A15" s="10">
        <v>12</v>
      </c>
      <c r="B15" s="10" t="s">
        <v>462</v>
      </c>
      <c r="C15" s="25">
        <v>2077.1999999999998</v>
      </c>
      <c r="D15" s="8"/>
      <c r="E15" s="10" t="s">
        <v>217</v>
      </c>
      <c r="F15" s="10" t="s">
        <v>463</v>
      </c>
    </row>
    <row r="16" spans="1:6" s="10" customFormat="1" x14ac:dyDescent="0.25">
      <c r="A16" s="10">
        <v>13</v>
      </c>
      <c r="B16" s="10" t="s">
        <v>462</v>
      </c>
      <c r="C16" s="25">
        <v>3050.47</v>
      </c>
      <c r="D16" s="8"/>
      <c r="E16" s="10" t="s">
        <v>217</v>
      </c>
      <c r="F16" s="10" t="s">
        <v>463</v>
      </c>
    </row>
    <row r="17" spans="1:6" s="10" customFormat="1" x14ac:dyDescent="0.25">
      <c r="A17" s="10">
        <v>14</v>
      </c>
      <c r="B17" s="10" t="s">
        <v>462</v>
      </c>
      <c r="C17" s="25">
        <v>3248.19</v>
      </c>
      <c r="D17" s="8"/>
      <c r="E17" s="10" t="s">
        <v>217</v>
      </c>
      <c r="F17" s="10" t="s">
        <v>463</v>
      </c>
    </row>
    <row r="18" spans="1:6" s="10" customFormat="1" x14ac:dyDescent="0.25">
      <c r="A18" s="10">
        <v>15</v>
      </c>
      <c r="B18" s="10" t="s">
        <v>462</v>
      </c>
      <c r="C18" s="25">
        <v>16642</v>
      </c>
      <c r="E18" s="10" t="s">
        <v>217</v>
      </c>
      <c r="F18" s="10" t="s">
        <v>463</v>
      </c>
    </row>
    <row r="19" spans="1:6" s="10" customFormat="1" x14ac:dyDescent="0.25">
      <c r="A19" s="10">
        <v>16</v>
      </c>
      <c r="B19" s="10" t="s">
        <v>462</v>
      </c>
      <c r="C19" s="25">
        <v>27780.400000000001</v>
      </c>
      <c r="D19" s="8"/>
      <c r="E19" s="10" t="s">
        <v>217</v>
      </c>
      <c r="F19" s="10" t="s">
        <v>463</v>
      </c>
    </row>
    <row r="20" spans="1:6" s="10" customFormat="1" x14ac:dyDescent="0.25">
      <c r="A20" s="10">
        <v>17</v>
      </c>
      <c r="B20" s="10" t="s">
        <v>462</v>
      </c>
      <c r="C20" s="25">
        <v>11521.2</v>
      </c>
      <c r="D20" s="8"/>
      <c r="E20" s="10" t="s">
        <v>217</v>
      </c>
      <c r="F20" s="10" t="s">
        <v>463</v>
      </c>
    </row>
    <row r="21" spans="1:6" s="10" customFormat="1" x14ac:dyDescent="0.25">
      <c r="A21" s="10">
        <v>18</v>
      </c>
      <c r="B21" s="10" t="s">
        <v>462</v>
      </c>
      <c r="C21" s="25">
        <v>24962.799999999999</v>
      </c>
      <c r="D21" s="8"/>
      <c r="E21" s="10" t="s">
        <v>217</v>
      </c>
      <c r="F21" s="10" t="s">
        <v>463</v>
      </c>
    </row>
    <row r="22" spans="1:6" s="10" customFormat="1" x14ac:dyDescent="0.25">
      <c r="A22" s="10">
        <v>19</v>
      </c>
      <c r="B22" s="10" t="s">
        <v>462</v>
      </c>
      <c r="C22" s="25">
        <v>14081.6</v>
      </c>
      <c r="D22" s="8"/>
      <c r="E22" s="10" t="s">
        <v>217</v>
      </c>
      <c r="F22" s="10" t="s">
        <v>463</v>
      </c>
    </row>
    <row r="23" spans="1:6" s="10" customFormat="1" x14ac:dyDescent="0.25">
      <c r="A23" s="10">
        <v>20</v>
      </c>
      <c r="B23" s="10" t="s">
        <v>462</v>
      </c>
      <c r="C23" s="25">
        <v>25603.200000000001</v>
      </c>
      <c r="D23" s="8"/>
      <c r="E23" s="10" t="s">
        <v>217</v>
      </c>
      <c r="F23" s="10" t="s">
        <v>463</v>
      </c>
    </row>
    <row r="24" spans="1:6" s="10" customFormat="1" x14ac:dyDescent="0.25">
      <c r="A24" s="10">
        <v>23</v>
      </c>
      <c r="B24" s="10" t="s">
        <v>462</v>
      </c>
      <c r="C24" s="25">
        <v>14721.6</v>
      </c>
      <c r="D24" s="7"/>
      <c r="E24" s="10" t="s">
        <v>217</v>
      </c>
      <c r="F24" s="10" t="s">
        <v>463</v>
      </c>
    </row>
    <row r="25" spans="1:6" s="10" customFormat="1" x14ac:dyDescent="0.25">
      <c r="A25" s="10">
        <v>24</v>
      </c>
      <c r="B25" s="10" t="s">
        <v>462</v>
      </c>
      <c r="C25" s="25">
        <v>17282</v>
      </c>
      <c r="D25" s="8"/>
      <c r="E25" s="10" t="s">
        <v>217</v>
      </c>
      <c r="F25" s="10" t="s">
        <v>463</v>
      </c>
    </row>
    <row r="26" spans="1:6" s="10" customFormat="1" x14ac:dyDescent="0.25">
      <c r="A26" s="10">
        <v>25</v>
      </c>
      <c r="B26" s="10" t="s">
        <v>462</v>
      </c>
      <c r="C26" s="25">
        <v>5120.3999999999996</v>
      </c>
      <c r="D26" s="8"/>
      <c r="E26" s="10" t="s">
        <v>217</v>
      </c>
      <c r="F26" s="10" t="s">
        <v>463</v>
      </c>
    </row>
    <row r="27" spans="1:6" s="10" customFormat="1" x14ac:dyDescent="0.25">
      <c r="A27" s="10">
        <v>26</v>
      </c>
      <c r="B27" s="10" t="s">
        <v>462</v>
      </c>
      <c r="C27" s="25">
        <v>7040.8</v>
      </c>
      <c r="D27" s="8"/>
      <c r="E27" s="10" t="s">
        <v>217</v>
      </c>
      <c r="F27" s="10" t="s">
        <v>463</v>
      </c>
    </row>
    <row r="28" spans="1:6" s="10" customFormat="1" x14ac:dyDescent="0.25">
      <c r="A28" s="10">
        <v>27</v>
      </c>
      <c r="B28" s="10" t="s">
        <v>462</v>
      </c>
      <c r="C28" s="25">
        <v>5760.4</v>
      </c>
      <c r="D28" s="8"/>
      <c r="E28" s="10" t="s">
        <v>217</v>
      </c>
      <c r="F28" s="10" t="s">
        <v>463</v>
      </c>
    </row>
    <row r="29" spans="1:6" s="10" customFormat="1" x14ac:dyDescent="0.25">
      <c r="A29" s="10">
        <v>28</v>
      </c>
      <c r="B29" s="10" t="s">
        <v>462</v>
      </c>
      <c r="C29" s="25">
        <v>6400.8</v>
      </c>
      <c r="D29" s="8"/>
      <c r="E29" s="10" t="s">
        <v>217</v>
      </c>
      <c r="F29" s="10" t="s">
        <v>463</v>
      </c>
    </row>
    <row r="30" spans="1:6" s="10" customFormat="1" x14ac:dyDescent="0.25">
      <c r="A30" s="10">
        <v>29</v>
      </c>
      <c r="B30" s="10" t="s">
        <v>462</v>
      </c>
      <c r="C30" s="25">
        <v>4185.76</v>
      </c>
      <c r="D30" s="8"/>
      <c r="E30" s="10" t="s">
        <v>217</v>
      </c>
      <c r="F30" s="10" t="s">
        <v>463</v>
      </c>
    </row>
    <row r="31" spans="1:6" s="10" customFormat="1" x14ac:dyDescent="0.25">
      <c r="A31" s="10">
        <v>30</v>
      </c>
      <c r="B31" s="10" t="s">
        <v>462</v>
      </c>
      <c r="C31" s="25">
        <v>3805.28</v>
      </c>
      <c r="D31" s="8"/>
      <c r="E31" s="10" t="s">
        <v>217</v>
      </c>
      <c r="F31" s="10" t="s">
        <v>463</v>
      </c>
    </row>
    <row r="32" spans="1:6" s="10" customFormat="1" x14ac:dyDescent="0.25">
      <c r="A32" s="10">
        <v>31</v>
      </c>
      <c r="B32" s="10" t="s">
        <v>462</v>
      </c>
      <c r="C32" s="25">
        <v>7610.55</v>
      </c>
      <c r="D32" s="8"/>
      <c r="E32" s="10" t="s">
        <v>217</v>
      </c>
      <c r="F32" s="10" t="s">
        <v>463</v>
      </c>
    </row>
    <row r="33" spans="1:6" s="10" customFormat="1" x14ac:dyDescent="0.25">
      <c r="A33" s="10">
        <v>32</v>
      </c>
      <c r="B33" s="10" t="s">
        <v>462</v>
      </c>
      <c r="C33" s="25">
        <v>2853.96</v>
      </c>
      <c r="D33" s="8"/>
      <c r="E33" s="10" t="s">
        <v>217</v>
      </c>
      <c r="F33" s="10" t="s">
        <v>463</v>
      </c>
    </row>
    <row r="34" spans="1:6" s="10" customFormat="1" x14ac:dyDescent="0.25">
      <c r="A34" s="10">
        <v>33</v>
      </c>
      <c r="B34" s="10" t="s">
        <v>462</v>
      </c>
      <c r="C34" s="25">
        <v>2092.88</v>
      </c>
      <c r="D34" s="8"/>
      <c r="E34" s="10" t="s">
        <v>217</v>
      </c>
      <c r="F34" s="10" t="s">
        <v>463</v>
      </c>
    </row>
    <row r="35" spans="1:6" s="10" customFormat="1" x14ac:dyDescent="0.25">
      <c r="A35" s="10">
        <v>34</v>
      </c>
      <c r="B35" s="10" t="s">
        <v>462</v>
      </c>
      <c r="C35" s="25">
        <v>1902.64</v>
      </c>
      <c r="D35" s="8"/>
      <c r="E35" s="10" t="s">
        <v>217</v>
      </c>
      <c r="F35" s="10" t="s">
        <v>463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  <col min="8" max="8" width="9.140625" style="10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s="10" customFormat="1" x14ac:dyDescent="0.25">
      <c r="A4" s="10">
        <v>1</v>
      </c>
      <c r="B4" s="10" t="s">
        <v>416</v>
      </c>
      <c r="C4" s="17">
        <v>1624.63</v>
      </c>
      <c r="E4" s="10" t="s">
        <v>217</v>
      </c>
      <c r="F4" s="10" t="s">
        <v>417</v>
      </c>
      <c r="H4" s="8"/>
    </row>
    <row r="5" spans="1:8" s="10" customFormat="1" x14ac:dyDescent="0.25">
      <c r="A5" s="10">
        <v>2</v>
      </c>
      <c r="B5" s="10" t="s">
        <v>416</v>
      </c>
      <c r="C5" s="17">
        <f>2921.73+4690.74</f>
        <v>7612.4699999999993</v>
      </c>
      <c r="E5" s="10" t="s">
        <v>217</v>
      </c>
      <c r="F5" s="10" t="s">
        <v>417</v>
      </c>
      <c r="H5" s="8"/>
    </row>
    <row r="6" spans="1:8" s="10" customFormat="1" x14ac:dyDescent="0.25">
      <c r="A6" s="10">
        <v>3</v>
      </c>
      <c r="B6" s="10" t="s">
        <v>416</v>
      </c>
      <c r="C6" s="17">
        <f t="shared" ref="C6" si="0">2113.23+3392.72</f>
        <v>5505.95</v>
      </c>
      <c r="E6" s="10" t="s">
        <v>217</v>
      </c>
      <c r="F6" s="10" t="s">
        <v>417</v>
      </c>
      <c r="H6" s="8"/>
    </row>
    <row r="7" spans="1:8" s="10" customFormat="1" x14ac:dyDescent="0.25">
      <c r="A7" s="10">
        <v>4</v>
      </c>
      <c r="B7" s="10" t="s">
        <v>416</v>
      </c>
      <c r="C7" s="17">
        <f>2113.23+4900.85</f>
        <v>7014.08</v>
      </c>
      <c r="E7" s="10" t="s">
        <v>217</v>
      </c>
      <c r="F7" s="10" t="s">
        <v>417</v>
      </c>
      <c r="H7" s="8"/>
    </row>
    <row r="8" spans="1:8" s="10" customFormat="1" x14ac:dyDescent="0.25">
      <c r="A8" s="10">
        <v>5</v>
      </c>
      <c r="B8" s="10" t="s">
        <v>416</v>
      </c>
      <c r="C8" s="17">
        <f>3043.79+4900.85</f>
        <v>7944.64</v>
      </c>
      <c r="E8" s="10" t="s">
        <v>217</v>
      </c>
      <c r="F8" s="10" t="s">
        <v>417</v>
      </c>
      <c r="H8" s="8"/>
    </row>
    <row r="9" spans="1:8" s="10" customFormat="1" x14ac:dyDescent="0.25">
      <c r="A9" s="10">
        <v>6</v>
      </c>
      <c r="B9" s="10" t="s">
        <v>416</v>
      </c>
      <c r="C9" s="17">
        <f>2017.75+3248.84</f>
        <v>5266.59</v>
      </c>
      <c r="E9" s="10" t="s">
        <v>217</v>
      </c>
      <c r="F9" s="10" t="s">
        <v>417</v>
      </c>
      <c r="H9" s="8"/>
    </row>
    <row r="10" spans="1:8" s="10" customFormat="1" x14ac:dyDescent="0.25">
      <c r="A10" s="10">
        <v>7</v>
      </c>
      <c r="B10" s="10" t="s">
        <v>416</v>
      </c>
      <c r="C10" s="17">
        <f>1860.76+2996.04</f>
        <v>4856.8</v>
      </c>
      <c r="E10" s="10" t="s">
        <v>217</v>
      </c>
      <c r="F10" s="10" t="s">
        <v>417</v>
      </c>
      <c r="H10" s="8"/>
    </row>
    <row r="11" spans="1:8" s="10" customFormat="1" x14ac:dyDescent="0.25">
      <c r="A11" s="10">
        <v>8</v>
      </c>
      <c r="B11" s="10" t="s">
        <v>416</v>
      </c>
      <c r="C11" s="17">
        <f>1585.59+2996.04</f>
        <v>4581.63</v>
      </c>
      <c r="E11" s="10" t="s">
        <v>217</v>
      </c>
      <c r="F11" s="10" t="s">
        <v>417</v>
      </c>
      <c r="H11" s="8"/>
    </row>
    <row r="12" spans="1:8" s="10" customFormat="1" x14ac:dyDescent="0.25">
      <c r="A12" s="10">
        <v>9</v>
      </c>
      <c r="B12" s="10" t="s">
        <v>416</v>
      </c>
      <c r="C12" s="17">
        <f>1615.01+2600.35</f>
        <v>4215.3599999999997</v>
      </c>
      <c r="E12" s="10" t="s">
        <v>217</v>
      </c>
      <c r="F12" s="10" t="s">
        <v>417</v>
      </c>
      <c r="H12" s="8"/>
    </row>
    <row r="13" spans="1:8" s="10" customFormat="1" x14ac:dyDescent="0.25">
      <c r="A13" s="10">
        <v>10</v>
      </c>
      <c r="B13" s="10" t="s">
        <v>416</v>
      </c>
      <c r="C13" s="17">
        <f>444+2553.07</f>
        <v>2997.07</v>
      </c>
      <c r="E13" s="10" t="s">
        <v>217</v>
      </c>
      <c r="F13" s="10" t="s">
        <v>417</v>
      </c>
      <c r="H13" s="8"/>
    </row>
    <row r="14" spans="1:8" s="10" customFormat="1" x14ac:dyDescent="0.25">
      <c r="A14" s="10">
        <v>11</v>
      </c>
      <c r="B14" s="10" t="s">
        <v>416</v>
      </c>
      <c r="C14" s="17">
        <v>1246.32</v>
      </c>
      <c r="E14" s="10" t="s">
        <v>217</v>
      </c>
      <c r="F14" s="10" t="s">
        <v>417</v>
      </c>
      <c r="H14" s="8"/>
    </row>
    <row r="15" spans="1:8" s="10" customFormat="1" x14ac:dyDescent="0.25">
      <c r="A15" s="10">
        <v>12</v>
      </c>
      <c r="B15" s="10" t="s">
        <v>416</v>
      </c>
      <c r="C15" s="17">
        <v>1829.02</v>
      </c>
      <c r="E15" s="10" t="s">
        <v>217</v>
      </c>
      <c r="F15" s="10" t="s">
        <v>417</v>
      </c>
      <c r="H15" s="8"/>
    </row>
    <row r="16" spans="1:8" s="10" customFormat="1" x14ac:dyDescent="0.25">
      <c r="A16" s="10">
        <v>13</v>
      </c>
      <c r="B16" s="10" t="s">
        <v>416</v>
      </c>
      <c r="C16" s="17">
        <v>1949.26</v>
      </c>
      <c r="E16" s="10" t="s">
        <v>217</v>
      </c>
      <c r="F16" s="10" t="s">
        <v>417</v>
      </c>
      <c r="H16" s="8"/>
    </row>
    <row r="17" spans="1:8" s="10" customFormat="1" x14ac:dyDescent="0.25">
      <c r="A17" s="10">
        <v>14</v>
      </c>
      <c r="B17" s="10" t="s">
        <v>416</v>
      </c>
      <c r="C17" s="17">
        <f>1471.38+4106.41</f>
        <v>5577.79</v>
      </c>
      <c r="E17" s="10" t="s">
        <v>217</v>
      </c>
      <c r="F17" s="10" t="s">
        <v>417</v>
      </c>
    </row>
    <row r="18" spans="1:8" s="10" customFormat="1" x14ac:dyDescent="0.25">
      <c r="A18" s="10">
        <v>15</v>
      </c>
      <c r="B18" s="10" t="s">
        <v>416</v>
      </c>
      <c r="C18" s="17">
        <f>3433.23+6854.81</f>
        <v>10288.040000000001</v>
      </c>
      <c r="E18" s="10" t="s">
        <v>217</v>
      </c>
      <c r="F18" s="10" t="s">
        <v>417</v>
      </c>
      <c r="H18" s="8"/>
    </row>
    <row r="19" spans="1:8" s="10" customFormat="1" x14ac:dyDescent="0.25">
      <c r="A19" s="10">
        <v>16</v>
      </c>
      <c r="B19" s="10" t="s">
        <v>416</v>
      </c>
      <c r="C19" s="17">
        <f>1373.3+2842.86</f>
        <v>4216.16</v>
      </c>
      <c r="E19" s="10" t="s">
        <v>217</v>
      </c>
      <c r="F19" s="10" t="s">
        <v>417</v>
      </c>
      <c r="H19" s="8"/>
    </row>
    <row r="20" spans="1:8" s="10" customFormat="1" x14ac:dyDescent="0.25">
      <c r="A20" s="10">
        <v>17</v>
      </c>
      <c r="B20" s="10" t="s">
        <v>416</v>
      </c>
      <c r="C20" s="17">
        <f>2746.55+6854.81</f>
        <v>9601.36</v>
      </c>
      <c r="E20" s="10" t="s">
        <v>217</v>
      </c>
      <c r="F20" s="10" t="s">
        <v>417</v>
      </c>
      <c r="H20" s="8"/>
    </row>
    <row r="21" spans="1:8" s="10" customFormat="1" x14ac:dyDescent="0.25">
      <c r="A21" s="10">
        <v>18</v>
      </c>
      <c r="B21" s="10" t="s">
        <v>416</v>
      </c>
      <c r="C21" s="17">
        <f>2942.77+6854.81</f>
        <v>9797.58</v>
      </c>
      <c r="E21" s="10" t="s">
        <v>217</v>
      </c>
      <c r="F21" s="10" t="s">
        <v>417</v>
      </c>
      <c r="H21" s="8"/>
    </row>
    <row r="22" spans="1:8" s="10" customFormat="1" x14ac:dyDescent="0.25">
      <c r="A22" s="10">
        <v>19</v>
      </c>
      <c r="B22" s="10" t="s">
        <v>416</v>
      </c>
      <c r="C22" s="17">
        <f>3237.01+6159.57</f>
        <v>9396.58</v>
      </c>
      <c r="E22" s="10" t="s">
        <v>217</v>
      </c>
      <c r="F22" s="10" t="s">
        <v>417</v>
      </c>
      <c r="H22" s="8"/>
    </row>
    <row r="23" spans="1:8" s="10" customFormat="1" x14ac:dyDescent="0.25">
      <c r="A23" s="10">
        <v>20</v>
      </c>
      <c r="B23" s="10" t="s">
        <v>416</v>
      </c>
      <c r="C23" s="17">
        <f>2059.93+6159.57</f>
        <v>8219.5</v>
      </c>
      <c r="E23" s="10" t="s">
        <v>217</v>
      </c>
      <c r="F23" s="10" t="s">
        <v>417</v>
      </c>
      <c r="H23" s="8"/>
    </row>
    <row r="24" spans="1:8" s="10" customFormat="1" x14ac:dyDescent="0.25">
      <c r="A24" s="10">
        <v>21</v>
      </c>
      <c r="B24" s="10" t="s">
        <v>416</v>
      </c>
      <c r="C24" s="17">
        <f>1863.7+3474.63</f>
        <v>5338.33</v>
      </c>
      <c r="E24" s="10" t="s">
        <v>217</v>
      </c>
      <c r="F24" s="10" t="s">
        <v>417</v>
      </c>
      <c r="H24" s="8"/>
    </row>
    <row r="25" spans="1:8" s="10" customFormat="1" x14ac:dyDescent="0.25">
      <c r="A25" s="10">
        <v>22</v>
      </c>
      <c r="B25" s="10" t="s">
        <v>416</v>
      </c>
      <c r="C25" s="17">
        <f>3923.69+6854.81</f>
        <v>10778.5</v>
      </c>
      <c r="E25" s="10" t="s">
        <v>217</v>
      </c>
      <c r="F25" s="10" t="s">
        <v>417</v>
      </c>
      <c r="H25" s="8"/>
    </row>
    <row r="26" spans="1:8" s="10" customFormat="1" x14ac:dyDescent="0.25">
      <c r="A26" s="10">
        <v>23</v>
      </c>
      <c r="B26" s="10" t="s">
        <v>416</v>
      </c>
      <c r="C26" s="17">
        <f>3923.69+6317.59</f>
        <v>10241.280000000001</v>
      </c>
      <c r="E26" s="10" t="s">
        <v>217</v>
      </c>
      <c r="F26" s="10" t="s">
        <v>417</v>
      </c>
      <c r="H26" s="8"/>
    </row>
    <row r="27" spans="1:8" s="10" customFormat="1" x14ac:dyDescent="0.25">
      <c r="A27" s="10">
        <v>24</v>
      </c>
      <c r="B27" s="10" t="s">
        <v>416</v>
      </c>
      <c r="C27" s="17">
        <f>2256.09+6854.81</f>
        <v>9110.9000000000015</v>
      </c>
      <c r="E27" s="10" t="s">
        <v>217</v>
      </c>
      <c r="F27" s="10" t="s">
        <v>417</v>
      </c>
      <c r="H27" s="8"/>
    </row>
    <row r="28" spans="1:8" s="10" customFormat="1" x14ac:dyDescent="0.25">
      <c r="A28" s="10">
        <v>25</v>
      </c>
      <c r="B28" s="10" t="s">
        <v>416</v>
      </c>
      <c r="C28" s="17">
        <f>3138.93+6854.81</f>
        <v>9993.74</v>
      </c>
      <c r="E28" s="10" t="s">
        <v>217</v>
      </c>
      <c r="F28" s="10" t="s">
        <v>417</v>
      </c>
      <c r="H28" s="8"/>
    </row>
    <row r="29" spans="1:8" s="10" customFormat="1" x14ac:dyDescent="0.25">
      <c r="A29" s="10">
        <v>26</v>
      </c>
      <c r="B29" s="10" t="s">
        <v>416</v>
      </c>
      <c r="C29" s="17">
        <f>2550.39+6317.59</f>
        <v>8867.98</v>
      </c>
      <c r="E29" s="10" t="s">
        <v>217</v>
      </c>
      <c r="F29" s="10" t="s">
        <v>417</v>
      </c>
      <c r="H29" s="8"/>
    </row>
    <row r="30" spans="1:8" s="10" customFormat="1" x14ac:dyDescent="0.25">
      <c r="A30" s="10">
        <v>27</v>
      </c>
      <c r="B30" s="10" t="s">
        <v>416</v>
      </c>
      <c r="C30" s="17">
        <f>2354.23+3632.55</f>
        <v>5986.7800000000007</v>
      </c>
      <c r="E30" s="10" t="s">
        <v>217</v>
      </c>
      <c r="F30" s="10" t="s">
        <v>417</v>
      </c>
      <c r="H30" s="7"/>
    </row>
    <row r="31" spans="1:8" s="10" customFormat="1" x14ac:dyDescent="0.25">
      <c r="A31" s="10">
        <v>28</v>
      </c>
      <c r="B31" s="10" t="s">
        <v>416</v>
      </c>
      <c r="C31" s="17">
        <f>1079+4106.41</f>
        <v>5185.41</v>
      </c>
      <c r="E31" s="10" t="s">
        <v>217</v>
      </c>
      <c r="F31" s="10" t="s">
        <v>417</v>
      </c>
      <c r="H31" s="8"/>
    </row>
    <row r="32" spans="1:8" s="10" customFormat="1" x14ac:dyDescent="0.25">
      <c r="A32" s="10">
        <v>29</v>
      </c>
      <c r="B32" s="10" t="s">
        <v>416</v>
      </c>
      <c r="C32" s="17">
        <f>2354.17+4264.33</f>
        <v>6618.5</v>
      </c>
      <c r="E32" s="10" t="s">
        <v>217</v>
      </c>
      <c r="F32" s="10" t="s">
        <v>417</v>
      </c>
      <c r="H32" s="8"/>
    </row>
    <row r="33" spans="1:8" s="10" customFormat="1" x14ac:dyDescent="0.25">
      <c r="A33" s="10">
        <v>30</v>
      </c>
      <c r="B33" s="10" t="s">
        <v>416</v>
      </c>
      <c r="C33" s="17">
        <f>882.78+1263.46</f>
        <v>2146.2399999999998</v>
      </c>
      <c r="E33" s="10" t="s">
        <v>217</v>
      </c>
      <c r="F33" s="10" t="s">
        <v>417</v>
      </c>
      <c r="H33" s="8"/>
    </row>
    <row r="34" spans="1:8" s="10" customFormat="1" x14ac:dyDescent="0.25">
      <c r="A34" s="10">
        <v>31</v>
      </c>
      <c r="B34" s="10" t="s">
        <v>416</v>
      </c>
      <c r="C34" s="17">
        <f>490.46+3632.55</f>
        <v>4123.01</v>
      </c>
      <c r="E34" s="10" t="s">
        <v>217</v>
      </c>
      <c r="F34" s="10" t="s">
        <v>417</v>
      </c>
      <c r="H34" s="8"/>
    </row>
    <row r="35" spans="1:8" s="10" customFormat="1" x14ac:dyDescent="0.25">
      <c r="A35" s="10">
        <v>32</v>
      </c>
      <c r="B35" s="10" t="s">
        <v>416</v>
      </c>
      <c r="C35" s="17">
        <f>2354.17+1737.32</f>
        <v>4091.49</v>
      </c>
      <c r="E35" s="10" t="s">
        <v>217</v>
      </c>
      <c r="F35" s="10" t="s">
        <v>417</v>
      </c>
      <c r="H35" s="8"/>
    </row>
    <row r="36" spans="1:8" s="10" customFormat="1" x14ac:dyDescent="0.25">
      <c r="A36" s="10">
        <v>33</v>
      </c>
      <c r="B36" s="10" t="s">
        <v>416</v>
      </c>
      <c r="C36" s="17">
        <f>2844.63+6317.59</f>
        <v>9162.2200000000012</v>
      </c>
      <c r="E36" s="10" t="s">
        <v>217</v>
      </c>
      <c r="F36" s="10" t="s">
        <v>417</v>
      </c>
      <c r="H36" s="8"/>
    </row>
    <row r="37" spans="1:8" s="10" customFormat="1" x14ac:dyDescent="0.25">
      <c r="A37" s="10">
        <v>34</v>
      </c>
      <c r="B37" s="10" t="s">
        <v>416</v>
      </c>
      <c r="C37" s="17">
        <f>1275.16+1421.38</f>
        <v>2696.54</v>
      </c>
      <c r="E37" s="10" t="s">
        <v>217</v>
      </c>
      <c r="F37" s="10" t="s">
        <v>417</v>
      </c>
      <c r="H37" s="8"/>
    </row>
    <row r="38" spans="1:8" s="10" customFormat="1" x14ac:dyDescent="0.25">
      <c r="A38" s="10">
        <v>35</v>
      </c>
      <c r="B38" s="10" t="s">
        <v>416</v>
      </c>
      <c r="C38" s="17">
        <f>784.7+1579.4</f>
        <v>2364.1000000000004</v>
      </c>
      <c r="E38" s="10" t="s">
        <v>217</v>
      </c>
      <c r="F38" s="10" t="s">
        <v>417</v>
      </c>
      <c r="H38" s="8"/>
    </row>
    <row r="39" spans="1:8" s="10" customFormat="1" x14ac:dyDescent="0.25">
      <c r="A39" s="10">
        <v>36</v>
      </c>
      <c r="B39" s="10" t="s">
        <v>416</v>
      </c>
      <c r="C39" s="17">
        <v>2510.0500000000002</v>
      </c>
      <c r="E39" s="10" t="s">
        <v>217</v>
      </c>
      <c r="F39" s="10" t="s">
        <v>417</v>
      </c>
      <c r="H39" s="8"/>
    </row>
    <row r="40" spans="1:8" s="10" customFormat="1" x14ac:dyDescent="0.25">
      <c r="A40" s="10">
        <v>37</v>
      </c>
      <c r="B40" s="10" t="s">
        <v>416</v>
      </c>
      <c r="C40" s="17">
        <f>2113.23+6317.59</f>
        <v>8430.82</v>
      </c>
      <c r="E40" s="10" t="s">
        <v>217</v>
      </c>
      <c r="F40" s="10" t="s">
        <v>417</v>
      </c>
      <c r="H40" s="8"/>
    </row>
    <row r="41" spans="1:8" s="10" customFormat="1" x14ac:dyDescent="0.25">
      <c r="A41" s="10">
        <v>38</v>
      </c>
      <c r="B41" s="10" t="s">
        <v>416</v>
      </c>
      <c r="C41" s="17">
        <v>2510.0500000000002</v>
      </c>
      <c r="E41" s="10" t="s">
        <v>217</v>
      </c>
      <c r="F41" s="10" t="s">
        <v>417</v>
      </c>
      <c r="H41" s="8"/>
    </row>
    <row r="42" spans="1:8" s="10" customFormat="1" x14ac:dyDescent="0.25">
      <c r="A42" s="10">
        <v>39</v>
      </c>
      <c r="B42" s="10" t="s">
        <v>416</v>
      </c>
      <c r="C42" s="17">
        <v>2281.89</v>
      </c>
      <c r="E42" s="10" t="s">
        <v>217</v>
      </c>
      <c r="F42" s="10" t="s">
        <v>417</v>
      </c>
      <c r="H42" s="8"/>
    </row>
    <row r="43" spans="1:8" s="10" customFormat="1" x14ac:dyDescent="0.25">
      <c r="A43" s="10">
        <v>40</v>
      </c>
      <c r="B43" s="10" t="s">
        <v>416</v>
      </c>
      <c r="C43" s="17">
        <v>4563.7700000000004</v>
      </c>
      <c r="E43" s="10" t="s">
        <v>217</v>
      </c>
      <c r="F43" s="10" t="s">
        <v>417</v>
      </c>
      <c r="H43" s="8"/>
    </row>
    <row r="44" spans="1:8" s="10" customFormat="1" x14ac:dyDescent="0.25">
      <c r="A44" s="10">
        <v>41</v>
      </c>
      <c r="B44" s="10" t="s">
        <v>416</v>
      </c>
      <c r="C44" s="17">
        <v>1711.41</v>
      </c>
      <c r="E44" s="10" t="s">
        <v>217</v>
      </c>
      <c r="F44" s="10" t="s">
        <v>417</v>
      </c>
      <c r="H44" s="8"/>
    </row>
    <row r="45" spans="1:8" s="10" customFormat="1" x14ac:dyDescent="0.25">
      <c r="A45" s="10">
        <v>42</v>
      </c>
      <c r="B45" s="10" t="s">
        <v>416</v>
      </c>
      <c r="C45" s="17">
        <v>1255.02</v>
      </c>
      <c r="E45" s="10" t="s">
        <v>217</v>
      </c>
      <c r="F45" s="10" t="s">
        <v>417</v>
      </c>
      <c r="H45" s="8"/>
    </row>
    <row r="46" spans="1:8" s="10" customFormat="1" x14ac:dyDescent="0.25">
      <c r="A46" s="10">
        <v>43</v>
      </c>
      <c r="B46" s="10" t="s">
        <v>416</v>
      </c>
      <c r="C46" s="17">
        <v>1140.94</v>
      </c>
      <c r="E46" s="10" t="s">
        <v>217</v>
      </c>
      <c r="F46" s="10" t="s">
        <v>417</v>
      </c>
      <c r="H4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2021-08-11T17:34:30Z</dcterms:created>
  <dcterms:modified xsi:type="dcterms:W3CDTF">2022-06-28T20:12:52Z</dcterms:modified>
</cp:coreProperties>
</file>