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USUARIO PGJEBCS-PC-189\Desktop\FORMATOS ITAI 2020 COMPLETOS\F31\"/>
    </mc:Choice>
  </mc:AlternateContent>
  <xr:revisionPtr revIDLastSave="0" documentId="13_ncr:1_{502D7677-E17F-4D8E-B0AE-8735538376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2" i="1" l="1"/>
  <c r="L22" i="1"/>
  <c r="K22" i="1"/>
  <c r="J22" i="1"/>
  <c r="I22" i="1"/>
  <c r="H22" i="1"/>
  <c r="M21" i="1"/>
  <c r="L21" i="1"/>
  <c r="K21" i="1"/>
  <c r="J21" i="1"/>
  <c r="I21" i="1"/>
  <c r="H21" i="1"/>
  <c r="M20" i="1"/>
  <c r="L20" i="1"/>
  <c r="K20" i="1"/>
  <c r="J20" i="1"/>
  <c r="I20" i="1"/>
  <c r="H20" i="1"/>
  <c r="M18" i="1"/>
  <c r="L18" i="1"/>
  <c r="K18" i="1"/>
  <c r="J18" i="1"/>
  <c r="I18" i="1"/>
  <c r="H18" i="1"/>
  <c r="M17" i="1"/>
  <c r="L17" i="1"/>
  <c r="K17" i="1"/>
  <c r="J17" i="1"/>
  <c r="I17" i="1"/>
  <c r="H17" i="1"/>
  <c r="M16" i="1"/>
  <c r="L16" i="1"/>
  <c r="K16" i="1"/>
  <c r="J16" i="1"/>
  <c r="I16" i="1"/>
  <c r="H16" i="1"/>
  <c r="M15" i="1"/>
  <c r="L15" i="1"/>
  <c r="K15" i="1"/>
  <c r="J15" i="1"/>
  <c r="I15" i="1"/>
  <c r="H15" i="1"/>
  <c r="M14" i="1"/>
  <c r="L14" i="1"/>
  <c r="K14" i="1"/>
  <c r="J14" i="1"/>
  <c r="I14" i="1"/>
  <c r="H14" i="1"/>
  <c r="M13" i="1"/>
  <c r="L13" i="1"/>
  <c r="K13" i="1"/>
  <c r="J13" i="1"/>
  <c r="I13" i="1"/>
  <c r="H13" i="1"/>
  <c r="M12" i="1"/>
  <c r="L12" i="1"/>
  <c r="K12" i="1"/>
  <c r="J12" i="1"/>
  <c r="I12" i="1"/>
  <c r="H12" i="1"/>
  <c r="L11" i="1"/>
  <c r="K11" i="1"/>
  <c r="J11" i="1"/>
  <c r="I11" i="1"/>
  <c r="H11" i="1"/>
  <c r="M10" i="1"/>
  <c r="L10" i="1"/>
  <c r="K10" i="1"/>
  <c r="J10" i="1"/>
  <c r="I10" i="1"/>
  <c r="H10" i="1"/>
  <c r="M9" i="1"/>
  <c r="L9" i="1"/>
  <c r="K9" i="1"/>
  <c r="J9" i="1"/>
  <c r="I9" i="1"/>
  <c r="H9" i="1"/>
  <c r="J96" i="1" l="1"/>
  <c r="J95" i="1"/>
  <c r="M88" i="1"/>
  <c r="L88" i="1"/>
  <c r="K88" i="1"/>
  <c r="J88" i="1"/>
  <c r="M86" i="1"/>
  <c r="L86" i="1"/>
  <c r="K86" i="1"/>
  <c r="J86" i="1"/>
  <c r="M85" i="1"/>
  <c r="L85" i="1"/>
  <c r="K85" i="1"/>
  <c r="J85" i="1"/>
  <c r="M84" i="1"/>
  <c r="L84" i="1"/>
  <c r="K84" i="1"/>
  <c r="J84" i="1"/>
  <c r="M83" i="1"/>
  <c r="L83" i="1"/>
  <c r="K83" i="1"/>
  <c r="J83" i="1"/>
  <c r="M82" i="1"/>
  <c r="L82" i="1"/>
  <c r="K82" i="1"/>
  <c r="J82" i="1"/>
  <c r="M81" i="1"/>
  <c r="L81" i="1"/>
  <c r="K81" i="1"/>
  <c r="J81" i="1"/>
  <c r="M79" i="1"/>
  <c r="L79" i="1"/>
  <c r="K79" i="1"/>
  <c r="J79" i="1"/>
  <c r="M78" i="1"/>
  <c r="L78" i="1"/>
  <c r="K78" i="1"/>
  <c r="J78" i="1"/>
  <c r="M77" i="1"/>
  <c r="L77" i="1"/>
  <c r="K77" i="1"/>
  <c r="J77" i="1"/>
  <c r="M74" i="1"/>
  <c r="L74" i="1"/>
  <c r="K74" i="1"/>
  <c r="J74" i="1"/>
  <c r="I96" i="1"/>
  <c r="I95" i="1"/>
  <c r="I94" i="1"/>
  <c r="I93" i="1"/>
  <c r="I92" i="1"/>
  <c r="I91" i="1"/>
  <c r="K91" i="1" s="1"/>
  <c r="L91" i="1" s="1"/>
  <c r="I90" i="1"/>
  <c r="I89" i="1"/>
  <c r="I87" i="1"/>
  <c r="I80" i="1"/>
  <c r="I75" i="1"/>
  <c r="H88" i="1"/>
  <c r="I88" i="1" s="1"/>
  <c r="H86" i="1"/>
  <c r="I86" i="1" s="1"/>
  <c r="H85" i="1"/>
  <c r="I85" i="1" s="1"/>
  <c r="H84" i="1"/>
  <c r="I84" i="1" s="1"/>
  <c r="H83" i="1"/>
  <c r="I83" i="1" s="1"/>
  <c r="H82" i="1"/>
  <c r="I82" i="1" s="1"/>
  <c r="H81" i="1"/>
  <c r="I81" i="1" s="1"/>
  <c r="H79" i="1"/>
  <c r="I79" i="1" s="1"/>
  <c r="H78" i="1"/>
  <c r="I78" i="1" s="1"/>
  <c r="H77" i="1"/>
  <c r="I77" i="1" s="1"/>
  <c r="H76" i="1"/>
  <c r="I76" i="1" s="1"/>
  <c r="H74" i="1"/>
  <c r="I74" i="1" s="1"/>
</calcChain>
</file>

<file path=xl/sharedStrings.xml><?xml version="1.0" encoding="utf-8"?>
<sst xmlns="http://schemas.openxmlformats.org/spreadsheetml/2006/main" count="421" uniqueCount="81">
  <si>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</si>
  <si>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</si>
  <si>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</si>
  <si>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</si>
  <si>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</si>
  <si>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</si>
  <si>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</si>
  <si>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</si>
  <si>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</si>
  <si>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</si>
  <si>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</si>
  <si>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</si>
  <si>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</si>
  <si>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</si>
  <si>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</si>
  <si>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</si>
  <si>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</si>
  <si>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</si>
  <si>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</si>
  <si>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</si>
  <si>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</si>
  <si>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</si>
  <si>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</si>
  <si>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</si>
  <si>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</si>
  <si>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</si>
  <si>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</si>
  <si>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</si>
  <si>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</si>
  <si>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</si>
  <si>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</si>
  <si>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</si>
  <si>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</si>
  <si>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</si>
  <si>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</si>
  <si>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</si>
  <si>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</si>
  <si>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</si>
  <si>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</si>
  <si>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</si>
  <si>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</si>
  <si>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</si>
  <si>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</si>
  <si>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</si>
  <si>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</si>
  <si>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</si>
  <si>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</si>
  <si>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</si>
  <si>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</si>
  <si>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</si>
  <si>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</si>
  <si>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</si>
  <si>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</si>
  <si>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DE ADMINISTRACION, EMISION DE DOCUMENTOS Y ARTICULOS OFICIALES</t>
  </si>
  <si>
    <t>ALIMENTOS Y UTENSILIOS</t>
  </si>
  <si>
    <t>MATERIAS PRIMAS Y MATERIALES DE PRODUCCION Y COMERCIALIZACION</t>
  </si>
  <si>
    <t>MATERIALES Y ARTICULOS DE CONSTRUCCION Y DE REPARACION</t>
  </si>
  <si>
    <t>PRODUCTOS QUIMICOS, FARMACEUTICOS Y DE LABORATORIO</t>
  </si>
  <si>
    <t>COMBUSTIBLES, LUBRICANTES Y ADITIVOS</t>
  </si>
  <si>
    <t>VESTUARIOS, BLANCOS, PRENDAS DE PROTECCION Y ART. DEPORTIVOS</t>
  </si>
  <si>
    <t>HERRAMIENTAS, REFACCIONES Y ACCESORIOS MENORES</t>
  </si>
  <si>
    <t>SERVICIOS GENERALES</t>
  </si>
  <si>
    <t>SERVICIOS DE ARRENDAMIENTO</t>
  </si>
  <si>
    <t>SERVICIOS PROFESIONALES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</si>
  <si>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</si>
  <si>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</si>
  <si>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</si>
  <si>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</si>
  <si>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</si>
  <si>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</si>
  <si>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PROGRAMAS ESTRATEGICOS</t>
  </si>
  <si>
    <t>OTROS ORGANISMOS E INSTITUCIONES</t>
  </si>
  <si>
    <t>BIENES MUEBLES, INMUEBLES E INTANGIBLES</t>
  </si>
  <si>
    <t>SOFTWARE</t>
  </si>
  <si>
    <t>APORTACION ESTATAL AL FASP</t>
  </si>
  <si>
    <t>RECURSOS FINANCIEROS</t>
  </si>
  <si>
    <t xml:space="preserve">EN RELACION A LAS COLUMNAS VACIAS LA INFORMACIÓN ES INEXISTENTE; LO ANTERIOR CON FUNDAMENTO EN LOS ARTICULOS 19 Y 20 DE LA LEY GENERAL DE TRANSPARENCIA Y ACCESO A LA INFORMACION PUBLICA Y A LOS ARTICULOS 15 Y 16 DE LA LEY DE TRANSPARENCIA Y ACCESO A LA INFORMACION PUBLICA DEL ESTADO DE BAJA CALIFORNIA SUR. </t>
  </si>
  <si>
    <t>https://docs.google.com/spreadsheets/d/1BYjAmNzzYQkN-hJTIcN06kHhM7VUPib-/edit?usp=sharing&amp;ouid=110339552550230023126&amp;rtpof=true&amp;sd=true</t>
  </si>
  <si>
    <t>https://drive.google.com/file/d/12MiNesNwT3urQnE_2mSeDXDmyW0cdZxt/view?usp=sharing</t>
  </si>
  <si>
    <t>https://docs.google.com/spreadsheets/d/1u4Qg4tajwBldcKvhb5I00N4p1h6xFT19/edit?usp=sharing&amp;ouid=109672743528644276807&amp;rtpof=true&amp;sd=true</t>
  </si>
  <si>
    <t>https://docs.google.com/spreadsheets/d/1vBRniTPhJGfPOYMkF5EERxoTLHcBWYyT/edit?usp=sharing&amp;ouid=110339552550230023126&amp;rtpof=true&amp;sd=true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</si>
</sst>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3" fillId="3" borderId="0" xfId="0" applyFont="1" applyFill="1" applyAlignment="1">
      <alignment horizontal="right" wrapText="1"/>
    </xf>
    <xf numFmtId="2" fontId="3" fillId="3" borderId="0" xfId="0" applyNumberFormat="1" applyFont="1" applyFill="1"/>
    <xf numFmtId="0" fontId="3" fillId="3" borderId="0" xfId="0" applyFont="1" applyFill="1" applyAlignment="1">
      <alignment horizontal="right"/>
    </xf>
    <xf numFmtId="14" fontId="3" fillId="3" borderId="0" xfId="0" applyNumberFormat="1" applyFont="1" applyFill="1"/>
    <xf numFmtId="0" fontId="4" fillId="3" borderId="0" xfId="1" applyFill="1"/>
    <xf numFmtId="0" fontId="0" fillId="0" borderId="0" xfId="0"/>
    <xf numFmtId="0" fontId="2" fillId="3" borderId="0" xfId="0" applyFont="1" applyFill="1"/>
    <xf numFmtId="14" fontId="2" fillId="3" borderId="0" xfId="0" applyNumberFormat="1" applyFont="1" applyFill="1"/>
    <xf numFmtId="0" fontId="2" fillId="3" borderId="0" xfId="0" applyFont="1" applyFill="1" applyAlignment="1">
      <alignment horizontal="right" wrapText="1"/>
    </xf>
    <xf numFmtId="2" fontId="2" fillId="3" borderId="0" xfId="0" applyNumberFormat="1" applyFont="1" applyFill="1"/>
    <xf numFmtId="0" fontId="2" fillId="0" borderId="0" xfId="0" applyFont="1"/>
    <xf numFmtId="0" fontId="2" fillId="3" borderId="0" xfId="0" applyFont="1" applyFill="1" applyAlignment="1">
      <alignment horizontal="right"/>
    </xf>
    <xf numFmtId="14" fontId="2" fillId="0" borderId="0" xfId="0" applyNumberFormat="1" applyFont="1"/>
    <xf numFmtId="0" fontId="4"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Fill="1"/>
    <xf numFmtId="14" fontId="2" fillId="0" borderId="0" xfId="0" applyNumberFormat="1" applyFont="1" applyFill="1"/>
    <xf numFmtId="2" fontId="2" fillId="0" borderId="0" xfId="0" applyNumberFormat="1" applyFont="1" applyFill="1"/>
    <xf numFmtId="0" fontId="2" fillId="0" borderId="0" xfId="0" applyFon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ownCloud\U%20ADMINISTRATIVA\FINANCIERO\TODO%202022%20-%20REC%20FIN\ITAI%202022\ITAI%202022%20(YAHAIRA)\F31A%20EDO%20DE%20CTA%20PRESUP.%20ENE-MAR%20TODOS%20LOS%20MOMEN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encinas\TODO%202021-REC%20FIN\ITAI%202021%20(NVOS%20FORMATOS)\1ER%20TRIMESTRE%202021\papeles%20de%20trabajo\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3000"/>
    </sheetNames>
    <sheetDataSet>
      <sheetData sheetId="0" refreshError="1">
        <row r="109">
          <cell r="P109">
            <v>218287.99000000002</v>
          </cell>
          <cell r="Y109">
            <v>218287.99000000002</v>
          </cell>
          <cell r="AC109">
            <v>61675.27</v>
          </cell>
          <cell r="AF109">
            <v>4396.3999999999996</v>
          </cell>
          <cell r="AH109">
            <v>4048.4</v>
          </cell>
        </row>
        <row r="110">
          <cell r="P110">
            <v>205935.73</v>
          </cell>
          <cell r="Y110">
            <v>205935.73</v>
          </cell>
          <cell r="AC110">
            <v>205935.73</v>
          </cell>
          <cell r="AF110">
            <v>205935.73</v>
          </cell>
          <cell r="AH110">
            <v>128860.68999999999</v>
          </cell>
        </row>
        <row r="111">
          <cell r="P111">
            <v>104860.90000000001</v>
          </cell>
          <cell r="Y111">
            <v>104860.90000000001</v>
          </cell>
          <cell r="AC111">
            <v>104860.90000000001</v>
          </cell>
          <cell r="AF111">
            <v>104860.90000000001</v>
          </cell>
          <cell r="AH111">
            <v>103945.66</v>
          </cell>
        </row>
        <row r="112">
          <cell r="P112">
            <v>4751213.63</v>
          </cell>
          <cell r="Y112">
            <v>4751213.63</v>
          </cell>
          <cell r="AC112">
            <v>4336908.8800000008</v>
          </cell>
          <cell r="AF112">
            <v>64362.6</v>
          </cell>
          <cell r="AH112">
            <v>2459.1999999999998</v>
          </cell>
        </row>
        <row r="113">
          <cell r="P113">
            <v>1287523.95</v>
          </cell>
          <cell r="Y113">
            <v>1287523.95</v>
          </cell>
          <cell r="AC113">
            <v>1287523.95</v>
          </cell>
          <cell r="AF113">
            <v>890269.70000000007</v>
          </cell>
          <cell r="AH113">
            <v>159965.92000000001</v>
          </cell>
        </row>
      </sheetData>
      <sheetData sheetId="1" refreshError="1">
        <row r="148">
          <cell r="P148">
            <v>1749809.2899999998</v>
          </cell>
          <cell r="Y148">
            <v>1749809.2899999998</v>
          </cell>
          <cell r="AC148">
            <v>1749809.39</v>
          </cell>
          <cell r="AF148">
            <v>1517829.4399999997</v>
          </cell>
          <cell r="AH148">
            <v>1714007.4399999997</v>
          </cell>
        </row>
        <row r="149">
          <cell r="P149">
            <v>204044</v>
          </cell>
          <cell r="Y149">
            <v>204044</v>
          </cell>
          <cell r="AC149">
            <v>204044</v>
          </cell>
          <cell r="AF149">
            <v>59160</v>
          </cell>
          <cell r="AH149">
            <v>59160</v>
          </cell>
        </row>
        <row r="150">
          <cell r="P150">
            <v>976666.66</v>
          </cell>
          <cell r="Y150">
            <v>976666.66</v>
          </cell>
          <cell r="AC150">
            <v>46666.66</v>
          </cell>
          <cell r="AF150">
            <v>46666.66</v>
          </cell>
          <cell r="AH150">
            <v>46666.66</v>
          </cell>
        </row>
        <row r="151">
          <cell r="P151">
            <v>182215.12</v>
          </cell>
          <cell r="Y151">
            <v>182215.12</v>
          </cell>
          <cell r="AC151">
            <v>58522</v>
          </cell>
          <cell r="AF151">
            <v>35989</v>
          </cell>
          <cell r="AH151">
            <v>18154</v>
          </cell>
        </row>
        <row r="152">
          <cell r="P152">
            <v>327676.79999999999</v>
          </cell>
          <cell r="Y152">
            <v>327676.79999999999</v>
          </cell>
          <cell r="AC152">
            <v>327676.79999999999</v>
          </cell>
          <cell r="AF152">
            <v>247631</v>
          </cell>
          <cell r="AH152">
            <v>151124.79999999999</v>
          </cell>
        </row>
        <row r="153">
          <cell r="P153">
            <v>857938.97000000009</v>
          </cell>
          <cell r="Y153">
            <v>857938.97000000009</v>
          </cell>
          <cell r="AC153">
            <v>857928.97000000009</v>
          </cell>
          <cell r="AF153">
            <v>665464.12</v>
          </cell>
          <cell r="AH153">
            <v>643234.12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3000"/>
      <sheetName val="4000"/>
      <sheetName val="5000"/>
      <sheetName val="8000"/>
    </sheetNames>
    <sheetDataSet>
      <sheetData sheetId="0" refreshError="1">
        <row r="308">
          <cell r="C308">
            <v>771739</v>
          </cell>
        </row>
        <row r="310">
          <cell r="C310">
            <v>0</v>
          </cell>
        </row>
      </sheetData>
      <sheetData sheetId="1" refreshError="1"/>
      <sheetData sheetId="2" refreshError="1"/>
      <sheetData sheetId="3" refreshError="1">
        <row r="36">
          <cell r="C36">
            <v>0</v>
          </cell>
          <cell r="H36">
            <v>0</v>
          </cell>
        </row>
      </sheetData>
      <sheetData sheetId="4" refreshError="1">
        <row r="36">
          <cell r="C36">
            <v>2000000</v>
          </cell>
          <cell r="H3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2MiNesNwT3urQnE_2mSeDXDmyW0cdZxt/view?usp=sharing" TargetMode="External"/><Relationship Id="rId2" Type="http://schemas.openxmlformats.org/officeDocument/2006/relationships/hyperlink" Target="https://docs.google.com/spreadsheets/d/1BYjAmNzzYQkN-hJTIcN06kHhM7VUPib-/edit?usp=sharing&amp;ouid=110339552550230023126&amp;rtpof=true&amp;sd=true" TargetMode="External"/><Relationship Id="rId1" Type="http://schemas.openxmlformats.org/officeDocument/2006/relationships/hyperlink" Target="https://docs.google.com/spreadsheets/d/1BYjAmNzzYQkN-hJTIcN06kHhM7VUPib-/edit?usp=sharing&amp;ouid=110339552550230023126&amp;rtpof=true&amp;sd=true" TargetMode="External"/><Relationship Id="rId6" Type="http://schemas.openxmlformats.org/officeDocument/2006/relationships/hyperlink" Target="https://docs.google.com/spreadsheets/d/1u4Qg4tajwBldcKvhb5I00N4p1h6xFT19/edit?usp=sharing&amp;ouid=109672743528644276807&amp;rtpof=true&amp;sd=true" TargetMode="External"/><Relationship Id="rId5" Type="http://schemas.openxmlformats.org/officeDocument/2006/relationships/hyperlink" Target="https://docs.google.com/spreadsheets/d/1u4Qg4tajwBldcKvhb5I00N4p1h6xFT19/edit?usp=sharing&amp;ouid=109672743528644276807&amp;rtpof=true&amp;sd=true" TargetMode="External"/><Relationship Id="rId4" Type="http://schemas.openxmlformats.org/officeDocument/2006/relationships/hyperlink" Target="https://drive.google.com/file/d/12MiNesNwT3urQnE_2mSeDXDmyW0cdZ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6"/>
  <sheetViews>
    <sheetView tabSelected="1" topLeftCell="A3"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9" customFormat="1" x14ac:dyDescent="0.25">
      <c r="A8" s="23">
        <v>2022</v>
      </c>
      <c r="B8" s="24">
        <v>44835</v>
      </c>
      <c r="C8" s="24">
        <v>44926</v>
      </c>
      <c r="D8" s="23">
        <v>2000</v>
      </c>
      <c r="E8" s="23">
        <v>2300</v>
      </c>
      <c r="F8" s="23"/>
      <c r="G8" s="23" t="s">
        <v>55</v>
      </c>
      <c r="H8" s="25">
        <v>595.25</v>
      </c>
      <c r="I8" s="25">
        <v>595.25</v>
      </c>
      <c r="J8" s="25">
        <v>595.25</v>
      </c>
      <c r="K8" s="25">
        <v>595.25</v>
      </c>
      <c r="L8" s="25">
        <v>147.49</v>
      </c>
      <c r="M8" s="25">
        <v>147.49</v>
      </c>
      <c r="N8" s="23"/>
      <c r="O8" s="18" t="s">
        <v>80</v>
      </c>
      <c r="P8" s="26" t="s">
        <v>75</v>
      </c>
      <c r="Q8" s="24">
        <v>44938</v>
      </c>
      <c r="R8" s="24">
        <v>44938</v>
      </c>
      <c r="S8" s="23" t="s">
        <v>76</v>
      </c>
    </row>
    <row r="9" spans="1:19" s="19" customFormat="1" x14ac:dyDescent="0.25">
      <c r="A9" s="23">
        <v>2022</v>
      </c>
      <c r="B9" s="24">
        <v>44835</v>
      </c>
      <c r="C9" s="24">
        <v>44926</v>
      </c>
      <c r="D9" s="23">
        <v>2000</v>
      </c>
      <c r="E9" s="23">
        <v>2400</v>
      </c>
      <c r="F9" s="23"/>
      <c r="G9" s="23" t="s">
        <v>56</v>
      </c>
      <c r="H9" s="25">
        <f>12921.49+17820.87+44079.04+65467.67+214508.5+42396.17+129771.83+3173.67+605785.08+15550.49+71.92+1657.29+174+1343.8+25965.44</f>
        <v>1180687.2599999998</v>
      </c>
      <c r="I9" s="25">
        <f>12921.49+17820.87+44079.04+65467.67+214508.5+42396.17+129771.83+3173.67+605785.08+15550.49+71.92+1657.29+174+1343.8+25965.44</f>
        <v>1180687.2599999998</v>
      </c>
      <c r="J9" s="25">
        <f>12921.49+17820.87+44079.04+65467.67+214508.5+42396.17+129844.91+3173.67+605945.86+15550.49+71.92+23366.69+174+1343.8+45239.07</f>
        <v>1221904.1500000001</v>
      </c>
      <c r="K9" s="25">
        <f>12921.49+17820.87+44079.04+65467.67+214508.5+42396.17+129844.91+3173.67+605945.86+15550.49+71.92+23366.69+174+1343.8+45239.07</f>
        <v>1221904.1500000001</v>
      </c>
      <c r="L9" s="25">
        <f>2094.06+2880.8+16882+43431.14+2194.36+43875.31+2158.67+38001.15+3906.7</f>
        <v>155424.19</v>
      </c>
      <c r="M9" s="25">
        <f>2094.06+2880.8+16882+43431.14+2194.36+43875.31+2158.67+38001.15+3906.7</f>
        <v>155424.19</v>
      </c>
      <c r="N9" s="23"/>
      <c r="O9" s="18" t="s">
        <v>80</v>
      </c>
      <c r="P9" s="26" t="s">
        <v>75</v>
      </c>
      <c r="Q9" s="24">
        <v>44938</v>
      </c>
      <c r="R9" s="24">
        <v>44938</v>
      </c>
      <c r="S9" s="23" t="s">
        <v>76</v>
      </c>
    </row>
    <row r="10" spans="1:19" s="19" customFormat="1" x14ac:dyDescent="0.25">
      <c r="A10" s="23">
        <v>2022</v>
      </c>
      <c r="B10" s="24">
        <v>44835</v>
      </c>
      <c r="C10" s="24">
        <v>44926</v>
      </c>
      <c r="D10" s="23">
        <v>2000</v>
      </c>
      <c r="E10" s="23">
        <v>2500</v>
      </c>
      <c r="F10" s="23"/>
      <c r="G10" s="23" t="s">
        <v>57</v>
      </c>
      <c r="H10" s="25">
        <f>26728.86+4898.72+2011.22+81129.7+46.5+1596.91</f>
        <v>116411.91</v>
      </c>
      <c r="I10" s="25">
        <f>26728.86+4898.72+2011.22+81129.7+46.5+1596.91</f>
        <v>116411.91</v>
      </c>
      <c r="J10" s="25">
        <f>26728.86+4898.72+2011.22+81129.7+46.5+1596.91</f>
        <v>116411.91</v>
      </c>
      <c r="K10" s="25">
        <f>26728.86+4898.72+2011.22+81129.7+46.5+1596.91</f>
        <v>116411.91</v>
      </c>
      <c r="L10" s="25">
        <f>4898.72+1103.87+4625.28+46.5</f>
        <v>10674.369999999999</v>
      </c>
      <c r="M10" s="25">
        <f>4898.72+1103.87+4625.28+46.5</f>
        <v>10674.369999999999</v>
      </c>
      <c r="N10" s="23"/>
      <c r="O10" s="18" t="s">
        <v>80</v>
      </c>
      <c r="P10" s="26" t="s">
        <v>75</v>
      </c>
      <c r="Q10" s="24">
        <v>44938</v>
      </c>
      <c r="R10" s="24">
        <v>44938</v>
      </c>
      <c r="S10" s="23" t="s">
        <v>76</v>
      </c>
    </row>
    <row r="11" spans="1:19" s="19" customFormat="1" x14ac:dyDescent="0.25">
      <c r="A11" s="23">
        <v>2022</v>
      </c>
      <c r="B11" s="24">
        <v>44835</v>
      </c>
      <c r="C11" s="24">
        <v>44926</v>
      </c>
      <c r="D11" s="23">
        <v>2000</v>
      </c>
      <c r="E11" s="23">
        <v>2600</v>
      </c>
      <c r="F11" s="23"/>
      <c r="G11" s="23" t="s">
        <v>58</v>
      </c>
      <c r="H11" s="25">
        <f>3674813.38+500379.44+12734.06</f>
        <v>4187926.88</v>
      </c>
      <c r="I11" s="25">
        <f>3674813.38+500379.44+12734.06</f>
        <v>4187926.88</v>
      </c>
      <c r="J11" s="25">
        <f>3674813.38+500379.44+12734.06</f>
        <v>4187926.88</v>
      </c>
      <c r="K11" s="25">
        <f>3743513.38+500379.44+12734.06</f>
        <v>4256626.88</v>
      </c>
      <c r="L11" s="25">
        <f>2422002.45+180406.19</f>
        <v>2602408.64</v>
      </c>
      <c r="M11" s="25">
        <v>51733.120000000003</v>
      </c>
      <c r="N11" s="23"/>
      <c r="O11" s="18" t="s">
        <v>80</v>
      </c>
      <c r="P11" s="26" t="s">
        <v>75</v>
      </c>
      <c r="Q11" s="24">
        <v>44938</v>
      </c>
      <c r="R11" s="24">
        <v>44938</v>
      </c>
      <c r="S11" s="23" t="s">
        <v>76</v>
      </c>
    </row>
    <row r="12" spans="1:19" s="19" customFormat="1" x14ac:dyDescent="0.25">
      <c r="A12" s="23">
        <v>2022</v>
      </c>
      <c r="B12" s="24">
        <v>44835</v>
      </c>
      <c r="C12" s="24">
        <v>44926</v>
      </c>
      <c r="D12" s="23">
        <v>2000</v>
      </c>
      <c r="E12" s="23">
        <v>2700</v>
      </c>
      <c r="F12" s="23"/>
      <c r="G12" s="23" t="s">
        <v>59</v>
      </c>
      <c r="H12" s="25">
        <f>23227.8+467.48+2931.72+4074.4+239.96+1604.5</f>
        <v>32545.86</v>
      </c>
      <c r="I12" s="25">
        <f>23227.8+467.48+2931.72+4074.4+239.96+1604.5</f>
        <v>32545.86</v>
      </c>
      <c r="J12" s="25">
        <f>25524.6+467.48+2931.72+4074.4+239.96+1604.5</f>
        <v>34842.659999999996</v>
      </c>
      <c r="K12" s="25">
        <f>25524.6+467.48+2931.72+4074.4+239.96+1604.5</f>
        <v>34842.659999999996</v>
      </c>
      <c r="L12" s="25">
        <f>16430.2+2291.4+4074.4+239.96+1604.5</f>
        <v>24640.460000000003</v>
      </c>
      <c r="M12" s="25">
        <f>16430.2+2291.4+4074.4+239.96+1604.5</f>
        <v>24640.460000000003</v>
      </c>
      <c r="N12" s="23"/>
      <c r="O12" s="18" t="s">
        <v>80</v>
      </c>
      <c r="P12" s="26" t="s">
        <v>75</v>
      </c>
      <c r="Q12" s="24">
        <v>44938</v>
      </c>
      <c r="R12" s="24">
        <v>44938</v>
      </c>
      <c r="S12" s="23" t="s">
        <v>76</v>
      </c>
    </row>
    <row r="13" spans="1:19" s="19" customFormat="1" x14ac:dyDescent="0.25">
      <c r="A13" s="23">
        <v>2022</v>
      </c>
      <c r="B13" s="24">
        <v>44835</v>
      </c>
      <c r="C13" s="24">
        <v>44926</v>
      </c>
      <c r="D13" s="23">
        <v>2000</v>
      </c>
      <c r="E13" s="23">
        <v>2900</v>
      </c>
      <c r="F13" s="23"/>
      <c r="G13" s="23" t="s">
        <v>60</v>
      </c>
      <c r="H13" s="25">
        <f>111336.33+104480.92+51694.81+361031.42+389.76+2649273.15+8898+11315.06+1499.89+7655.69+22135+75378.89</f>
        <v>3405088.92</v>
      </c>
      <c r="I13" s="25">
        <f>111336.33+104480.92+51694.81+361031.42+389.76+2649273.15+8898+11315.06+1499.89+7655.69+22135+75378.89</f>
        <v>3405088.92</v>
      </c>
      <c r="J13" s="25">
        <f>111336.33+105487.8+54843.51+361031.42+389.76+2650375.15+8898+11315.06+1499.89+7655.69+22135+75378.89</f>
        <v>3410346.5</v>
      </c>
      <c r="K13" s="25">
        <f>111336.33+105487.8+54843.51+361031.42+389.76+2650375.15+8898+11315.06+1499.89+7655.69+22135+75378.89</f>
        <v>3410346.5</v>
      </c>
      <c r="L13" s="25">
        <f>4703.67+1013.56+10171.26+7588.96+639448.09+8898+4687.47+3816.4+41472.9</f>
        <v>721800.30999999994</v>
      </c>
      <c r="M13" s="25">
        <f>4703.67+1013.56+779.99+7588.96+116789.62+8898+4687.47+3816.4</f>
        <v>148277.66999999998</v>
      </c>
      <c r="N13" s="23"/>
      <c r="O13" s="18" t="s">
        <v>80</v>
      </c>
      <c r="P13" s="26" t="s">
        <v>75</v>
      </c>
      <c r="Q13" s="24">
        <v>44938</v>
      </c>
      <c r="R13" s="24">
        <v>44938</v>
      </c>
      <c r="S13" s="23" t="s">
        <v>76</v>
      </c>
    </row>
    <row r="14" spans="1:19" s="19" customFormat="1" x14ac:dyDescent="0.25">
      <c r="A14" s="23">
        <v>2022</v>
      </c>
      <c r="B14" s="24">
        <v>44835</v>
      </c>
      <c r="C14" s="24">
        <v>44926</v>
      </c>
      <c r="D14" s="23">
        <v>3000</v>
      </c>
      <c r="E14" s="23">
        <v>3100</v>
      </c>
      <c r="F14" s="23"/>
      <c r="G14" s="23" t="s">
        <v>61</v>
      </c>
      <c r="H14" s="25">
        <f>1947008.5+768.7+294061.66+278373.77+48089.74+57914.22+37413.13+13359.39+12572+842664</f>
        <v>3532225.1100000003</v>
      </c>
      <c r="I14" s="25">
        <f>1947008.5+768.7+294061.66+278373.77+48089.74+57914.22+37413.13+13359.39+12572+842664</f>
        <v>3532225.1100000003</v>
      </c>
      <c r="J14" s="25">
        <f>1980280.5+768.7+236171.03+418392.72+67593.21+57914.22</f>
        <v>2761120.3800000004</v>
      </c>
      <c r="K14" s="25">
        <f>1980280.5+768.7+236171.03+418392.72+67593.21+57914.22</f>
        <v>2761120.3800000004</v>
      </c>
      <c r="L14" s="25">
        <f>2025508.5+768.7+294061.66+278373.77+39006.94+57914.22</f>
        <v>2695633.79</v>
      </c>
      <c r="M14" s="25">
        <f>1985866.5+768.7+294061.66+422219.51+58510.41+57914.22</f>
        <v>2819341.0000000005</v>
      </c>
      <c r="N14" s="23"/>
      <c r="O14" s="18" t="s">
        <v>80</v>
      </c>
      <c r="P14" s="26" t="s">
        <v>75</v>
      </c>
      <c r="Q14" s="24">
        <v>44938</v>
      </c>
      <c r="R14" s="24">
        <v>44938</v>
      </c>
      <c r="S14" s="23" t="s">
        <v>76</v>
      </c>
    </row>
    <row r="15" spans="1:19" s="19" customFormat="1" x14ac:dyDescent="0.25">
      <c r="A15" s="23">
        <v>2022</v>
      </c>
      <c r="B15" s="24">
        <v>44835</v>
      </c>
      <c r="C15" s="24">
        <v>44926</v>
      </c>
      <c r="D15" s="23">
        <v>3000</v>
      </c>
      <c r="E15" s="23">
        <v>3200</v>
      </c>
      <c r="F15" s="23"/>
      <c r="G15" s="23" t="s">
        <v>62</v>
      </c>
      <c r="H15" s="25">
        <f>1003253.2+2184958.26+34347.89+3750</f>
        <v>3226309.35</v>
      </c>
      <c r="I15" s="25">
        <f>1003253.2+2184958.26+34347.89+3750</f>
        <v>3226309.35</v>
      </c>
      <c r="J15" s="25">
        <f>1003253.2+2184958.26+34347.89+3750</f>
        <v>3226309.35</v>
      </c>
      <c r="K15" s="25">
        <f>1003253.2+2184958.26+34347.89+3750</f>
        <v>3226309.35</v>
      </c>
      <c r="L15" s="25">
        <f>1003253.2+2184958.26+34347.89+3750</f>
        <v>3226309.35</v>
      </c>
      <c r="M15" s="25">
        <f>1206520+34347.89+3750</f>
        <v>1244617.8899999999</v>
      </c>
      <c r="N15" s="23"/>
      <c r="O15" s="18" t="s">
        <v>80</v>
      </c>
      <c r="P15" s="26" t="s">
        <v>75</v>
      </c>
      <c r="Q15" s="24">
        <v>44938</v>
      </c>
      <c r="R15" s="24">
        <v>44938</v>
      </c>
      <c r="S15" s="23" t="s">
        <v>76</v>
      </c>
    </row>
    <row r="16" spans="1:19" s="19" customFormat="1" x14ac:dyDescent="0.25">
      <c r="A16" s="23">
        <v>2022</v>
      </c>
      <c r="B16" s="24">
        <v>44835</v>
      </c>
      <c r="C16" s="24">
        <v>44926</v>
      </c>
      <c r="D16" s="23">
        <v>3000</v>
      </c>
      <c r="E16" s="23">
        <v>3300</v>
      </c>
      <c r="F16" s="23"/>
      <c r="G16" s="23" t="s">
        <v>63</v>
      </c>
      <c r="H16" s="25">
        <f>46666.66+7869.56+16108-411138.06+4524</f>
        <v>-335969.83999999997</v>
      </c>
      <c r="I16" s="25">
        <f>46666.66+7869.56+16108-411138.06+4524</f>
        <v>-335969.83999999997</v>
      </c>
      <c r="J16" s="25">
        <f>46666.66+7869.56+16108-411138.06+4524</f>
        <v>-335969.83999999997</v>
      </c>
      <c r="K16" s="25">
        <f>46666.66+7869.56+16108+4524</f>
        <v>75168.22</v>
      </c>
      <c r="L16" s="25">
        <f>4753.8+16108</f>
        <v>20861.8</v>
      </c>
      <c r="M16" s="25">
        <f>4753.8+16108</f>
        <v>20861.8</v>
      </c>
      <c r="N16" s="23"/>
      <c r="O16" s="18" t="s">
        <v>80</v>
      </c>
      <c r="P16" s="26" t="s">
        <v>75</v>
      </c>
      <c r="Q16" s="24">
        <v>44938</v>
      </c>
      <c r="R16" s="24">
        <v>44938</v>
      </c>
      <c r="S16" s="23" t="s">
        <v>76</v>
      </c>
    </row>
    <row r="17" spans="1:19" s="19" customFormat="1" x14ac:dyDescent="0.25">
      <c r="A17" s="23">
        <v>2022</v>
      </c>
      <c r="B17" s="24">
        <v>44835</v>
      </c>
      <c r="C17" s="24">
        <v>44926</v>
      </c>
      <c r="D17" s="23">
        <v>3000</v>
      </c>
      <c r="E17" s="23">
        <v>3400</v>
      </c>
      <c r="F17" s="23"/>
      <c r="G17" s="23" t="s">
        <v>64</v>
      </c>
      <c r="H17" s="25">
        <f>189827.6+20880</f>
        <v>210707.6</v>
      </c>
      <c r="I17" s="25">
        <f>189827.6+20880</f>
        <v>210707.6</v>
      </c>
      <c r="J17" s="25">
        <f>189827.6+20880</f>
        <v>210707.6</v>
      </c>
      <c r="K17" s="25">
        <f>189827.6+20880</f>
        <v>210707.6</v>
      </c>
      <c r="L17" s="25">
        <f>51386+20880</f>
        <v>72266</v>
      </c>
      <c r="M17" s="25">
        <f>51386+20880</f>
        <v>72266</v>
      </c>
      <c r="N17" s="23"/>
      <c r="O17" s="18" t="s">
        <v>80</v>
      </c>
      <c r="P17" s="26" t="s">
        <v>75</v>
      </c>
      <c r="Q17" s="24">
        <v>44938</v>
      </c>
      <c r="R17" s="24">
        <v>44938</v>
      </c>
      <c r="S17" s="23" t="s">
        <v>76</v>
      </c>
    </row>
    <row r="18" spans="1:19" s="19" customFormat="1" x14ac:dyDescent="0.25">
      <c r="A18" s="23">
        <v>2022</v>
      </c>
      <c r="B18" s="24">
        <v>44835</v>
      </c>
      <c r="C18" s="24">
        <v>44926</v>
      </c>
      <c r="D18" s="23">
        <v>3000</v>
      </c>
      <c r="E18" s="23">
        <v>3500</v>
      </c>
      <c r="F18" s="23"/>
      <c r="G18" s="23" t="s">
        <v>65</v>
      </c>
      <c r="H18" s="25">
        <f>929808.15+116540+36710.4+3074+1950.75+1001162.23+15818+520.02+1560+320394+14592.8</f>
        <v>2442130.35</v>
      </c>
      <c r="I18" s="25">
        <f>929808.15+116540+36710.4+3074+1950.75+1001162.23+15818+520.02+1560+320394+14592.8</f>
        <v>2442130.35</v>
      </c>
      <c r="J18" s="25">
        <f>929808.15+116540+36710.4+3074+1950.75+1001162.23+15818+520.02+1560+320394+14592.8</f>
        <v>2442130.35</v>
      </c>
      <c r="K18" s="25">
        <f>929808.15+116540+36710.4+3074+1950.75+1001162.23+15818+520.02+1560+320394+14592.8</f>
        <v>2442130.35</v>
      </c>
      <c r="L18" s="25">
        <f>599108.91+8660+1950.75+184058.41+15818+520.02+1560+314014+6960</f>
        <v>1132650.0900000001</v>
      </c>
      <c r="M18" s="25">
        <f>327642+8660+1950.75+84504.89+15818+520.02+1560+4990</f>
        <v>445645.66000000003</v>
      </c>
      <c r="N18" s="23"/>
      <c r="O18" s="18" t="s">
        <v>80</v>
      </c>
      <c r="P18" s="26" t="s">
        <v>75</v>
      </c>
      <c r="Q18" s="24">
        <v>44938</v>
      </c>
      <c r="R18" s="24">
        <v>44938</v>
      </c>
      <c r="S18" s="23" t="s">
        <v>76</v>
      </c>
    </row>
    <row r="19" spans="1:19" s="19" customFormat="1" x14ac:dyDescent="0.25">
      <c r="A19" s="23">
        <v>2022</v>
      </c>
      <c r="B19" s="24">
        <v>44835</v>
      </c>
      <c r="C19" s="24">
        <v>44926</v>
      </c>
      <c r="D19" s="23">
        <v>3000</v>
      </c>
      <c r="E19" s="23">
        <v>3600</v>
      </c>
      <c r="F19" s="23"/>
      <c r="G19" s="23" t="s">
        <v>66</v>
      </c>
      <c r="H19" s="25">
        <v>0</v>
      </c>
      <c r="I19" s="25">
        <v>0</v>
      </c>
      <c r="J19" s="25">
        <v>0</v>
      </c>
      <c r="K19" s="25">
        <v>0</v>
      </c>
      <c r="L19" s="25">
        <v>0</v>
      </c>
      <c r="M19" s="25">
        <v>0</v>
      </c>
      <c r="N19" s="23"/>
      <c r="O19" s="18" t="s">
        <v>80</v>
      </c>
      <c r="P19" s="26" t="s">
        <v>75</v>
      </c>
      <c r="Q19" s="24">
        <v>44938</v>
      </c>
      <c r="R19" s="24">
        <v>44938</v>
      </c>
      <c r="S19" s="23" t="s">
        <v>76</v>
      </c>
    </row>
    <row r="20" spans="1:19" s="19" customFormat="1" x14ac:dyDescent="0.25">
      <c r="A20" s="23">
        <v>2022</v>
      </c>
      <c r="B20" s="24">
        <v>44835</v>
      </c>
      <c r="C20" s="24">
        <v>44926</v>
      </c>
      <c r="D20" s="23">
        <v>3000</v>
      </c>
      <c r="E20" s="23">
        <v>3700</v>
      </c>
      <c r="F20" s="23"/>
      <c r="G20" s="23" t="s">
        <v>67</v>
      </c>
      <c r="H20" s="25">
        <f>767175.36+39290.53+1404003.33+159616.93+71613.94-2808</f>
        <v>2438892.0900000003</v>
      </c>
      <c r="I20" s="25">
        <f>767175.36+39290.53+1404003.33+159616.93+71613.94-2808</f>
        <v>2438892.0900000003</v>
      </c>
      <c r="J20" s="25">
        <f>767175.36+39290.53+1404003.33+159616.93+71613.94-2808</f>
        <v>2438892.0900000003</v>
      </c>
      <c r="K20" s="25">
        <f>767175.36+39290.53+1404003.33+159616.93+71613.94-2808</f>
        <v>2438892.0900000003</v>
      </c>
      <c r="L20" s="25">
        <f>263188.07+39290.53+1411326.73+181617.03+9499.05-2808</f>
        <v>1902113.4100000001</v>
      </c>
      <c r="M20" s="25">
        <f>137384.1+39290.53+1359813.55+159616.93+3649.05</f>
        <v>1699754.1600000001</v>
      </c>
      <c r="N20" s="23"/>
      <c r="O20" s="18" t="s">
        <v>80</v>
      </c>
      <c r="P20" s="26" t="s">
        <v>75</v>
      </c>
      <c r="Q20" s="24">
        <v>44938</v>
      </c>
      <c r="R20" s="24">
        <v>44938</v>
      </c>
      <c r="S20" s="23" t="s">
        <v>76</v>
      </c>
    </row>
    <row r="21" spans="1:19" s="19" customFormat="1" x14ac:dyDescent="0.25">
      <c r="A21" s="23">
        <v>2022</v>
      </c>
      <c r="B21" s="24">
        <v>44835</v>
      </c>
      <c r="C21" s="24">
        <v>44926</v>
      </c>
      <c r="D21" s="23">
        <v>3000</v>
      </c>
      <c r="E21" s="23">
        <v>3800</v>
      </c>
      <c r="F21" s="23"/>
      <c r="G21" s="23" t="s">
        <v>68</v>
      </c>
      <c r="H21" s="25">
        <f>45408.23+4400+5296.18</f>
        <v>55104.41</v>
      </c>
      <c r="I21" s="25">
        <f>45408.23+4400+5296.18</f>
        <v>55104.41</v>
      </c>
      <c r="J21" s="25">
        <f>45408.23+4400+5296.18</f>
        <v>55104.41</v>
      </c>
      <c r="K21" s="25">
        <f>45408.23+4400+5296.18</f>
        <v>55104.41</v>
      </c>
      <c r="L21" s="25">
        <f>13069.17+4400+5296.18</f>
        <v>22765.35</v>
      </c>
      <c r="M21" s="25">
        <f>13069.17+4400+5296.18</f>
        <v>22765.35</v>
      </c>
      <c r="N21" s="23"/>
      <c r="O21" s="18" t="s">
        <v>80</v>
      </c>
      <c r="P21" s="26" t="s">
        <v>75</v>
      </c>
      <c r="Q21" s="24">
        <v>44938</v>
      </c>
      <c r="R21" s="24">
        <v>44938</v>
      </c>
      <c r="S21" s="23" t="s">
        <v>76</v>
      </c>
    </row>
    <row r="22" spans="1:19" s="19" customFormat="1" x14ac:dyDescent="0.25">
      <c r="A22" s="23">
        <v>2022</v>
      </c>
      <c r="B22" s="24">
        <v>44835</v>
      </c>
      <c r="C22" s="24">
        <v>44926</v>
      </c>
      <c r="D22" s="23">
        <v>3000</v>
      </c>
      <c r="E22" s="23">
        <v>3900</v>
      </c>
      <c r="F22" s="23"/>
      <c r="G22" s="23" t="s">
        <v>69</v>
      </c>
      <c r="H22" s="25">
        <f>251332.33+95715.01+3873.27+30194.08-80715</f>
        <v>300399.69</v>
      </c>
      <c r="I22" s="25">
        <f>251332.33+95715.01+3873.27+30194.08-80715</f>
        <v>300399.69</v>
      </c>
      <c r="J22" s="25">
        <f>251332.33+95715.01+3873.27+30194.08-80715</f>
        <v>300399.69</v>
      </c>
      <c r="K22" s="25">
        <f>251332.33+95715.01+3873.27+30194.08</f>
        <v>381114.69</v>
      </c>
      <c r="L22" s="25">
        <f>251332.33+95715.01+3873.27+30194.08</f>
        <v>381114.69</v>
      </c>
      <c r="M22" s="25">
        <f>251332.33+95715.01+3873.27+30194.08</f>
        <v>381114.69</v>
      </c>
      <c r="N22" s="23"/>
      <c r="O22" s="18" t="s">
        <v>80</v>
      </c>
      <c r="P22" s="26" t="s">
        <v>75</v>
      </c>
      <c r="Q22" s="24">
        <v>44938</v>
      </c>
      <c r="R22" s="24">
        <v>44938</v>
      </c>
      <c r="S22" s="23" t="s">
        <v>76</v>
      </c>
    </row>
    <row r="23" spans="1:19" s="19" customFormat="1" x14ac:dyDescent="0.25">
      <c r="A23" s="23">
        <v>2022</v>
      </c>
      <c r="B23" s="24">
        <v>44835</v>
      </c>
      <c r="C23" s="24">
        <v>44926</v>
      </c>
      <c r="D23" s="23">
        <v>4000</v>
      </c>
      <c r="E23" s="23">
        <v>4100</v>
      </c>
      <c r="F23" s="23"/>
      <c r="G23" s="23" t="s">
        <v>70</v>
      </c>
      <c r="H23" s="25">
        <v>0</v>
      </c>
      <c r="I23" s="25">
        <v>0</v>
      </c>
      <c r="J23" s="25">
        <v>0</v>
      </c>
      <c r="K23" s="25">
        <v>0</v>
      </c>
      <c r="L23" s="25">
        <v>0</v>
      </c>
      <c r="M23" s="25">
        <v>0</v>
      </c>
      <c r="N23" s="23"/>
      <c r="O23" s="18" t="s">
        <v>80</v>
      </c>
      <c r="P23" s="26" t="s">
        <v>75</v>
      </c>
      <c r="Q23" s="24">
        <v>44938</v>
      </c>
      <c r="R23" s="24">
        <v>44938</v>
      </c>
      <c r="S23" s="23" t="s">
        <v>76</v>
      </c>
    </row>
    <row r="24" spans="1:19" s="19" customFormat="1" x14ac:dyDescent="0.25">
      <c r="A24" s="23">
        <v>2022</v>
      </c>
      <c r="B24" s="24">
        <v>44835</v>
      </c>
      <c r="C24" s="24">
        <v>44926</v>
      </c>
      <c r="D24" s="23">
        <v>4000</v>
      </c>
      <c r="E24" s="23">
        <v>4400</v>
      </c>
      <c r="F24" s="23"/>
      <c r="G24" s="23" t="s">
        <v>71</v>
      </c>
      <c r="H24" s="25">
        <v>0</v>
      </c>
      <c r="I24" s="25">
        <v>0</v>
      </c>
      <c r="J24" s="25">
        <v>0</v>
      </c>
      <c r="K24" s="25">
        <v>0</v>
      </c>
      <c r="L24" s="25">
        <v>0</v>
      </c>
      <c r="M24" s="25">
        <v>0</v>
      </c>
      <c r="N24" s="23"/>
      <c r="O24" s="18" t="s">
        <v>80</v>
      </c>
      <c r="P24" s="26" t="s">
        <v>75</v>
      </c>
      <c r="Q24" s="24">
        <v>44938</v>
      </c>
      <c r="R24" s="24">
        <v>44938</v>
      </c>
      <c r="S24" s="23" t="s">
        <v>76</v>
      </c>
    </row>
    <row r="25" spans="1:19" s="19" customFormat="1" x14ac:dyDescent="0.25">
      <c r="A25" s="23">
        <v>2022</v>
      </c>
      <c r="B25" s="24">
        <v>44835</v>
      </c>
      <c r="C25" s="24">
        <v>44926</v>
      </c>
      <c r="D25" s="23">
        <v>5000</v>
      </c>
      <c r="E25" s="23">
        <v>5100</v>
      </c>
      <c r="F25" s="23"/>
      <c r="G25" s="23" t="s">
        <v>72</v>
      </c>
      <c r="H25" s="25">
        <v>0</v>
      </c>
      <c r="I25" s="25">
        <v>0</v>
      </c>
      <c r="J25" s="25">
        <v>91482.72</v>
      </c>
      <c r="K25" s="25">
        <v>91482.72</v>
      </c>
      <c r="L25" s="25">
        <v>0</v>
      </c>
      <c r="M25" s="25">
        <v>0</v>
      </c>
      <c r="N25" s="23"/>
      <c r="O25" s="18" t="s">
        <v>80</v>
      </c>
      <c r="P25" s="26" t="s">
        <v>75</v>
      </c>
      <c r="Q25" s="24">
        <v>44938</v>
      </c>
      <c r="R25" s="24">
        <v>44938</v>
      </c>
      <c r="S25" s="23" t="s">
        <v>76</v>
      </c>
    </row>
    <row r="26" spans="1:19" s="19" customFormat="1" x14ac:dyDescent="0.25">
      <c r="A26" s="23">
        <v>2022</v>
      </c>
      <c r="B26" s="24">
        <v>44835</v>
      </c>
      <c r="C26" s="24">
        <v>44926</v>
      </c>
      <c r="D26" s="23">
        <v>5000</v>
      </c>
      <c r="E26" s="23">
        <v>5600</v>
      </c>
      <c r="F26" s="23"/>
      <c r="G26" s="23" t="s">
        <v>60</v>
      </c>
      <c r="H26" s="25">
        <v>0</v>
      </c>
      <c r="I26" s="25">
        <v>0</v>
      </c>
      <c r="J26" s="25">
        <v>0</v>
      </c>
      <c r="K26" s="25">
        <v>0</v>
      </c>
      <c r="L26" s="25">
        <v>0</v>
      </c>
      <c r="M26" s="25">
        <v>0</v>
      </c>
      <c r="N26" s="23"/>
      <c r="O26" s="18" t="s">
        <v>80</v>
      </c>
      <c r="P26" s="26" t="s">
        <v>75</v>
      </c>
      <c r="Q26" s="24">
        <v>44938</v>
      </c>
      <c r="R26" s="24">
        <v>44938</v>
      </c>
      <c r="S26" s="23" t="s">
        <v>76</v>
      </c>
    </row>
    <row r="27" spans="1:19" s="19" customFormat="1" x14ac:dyDescent="0.25">
      <c r="A27" s="23">
        <v>2022</v>
      </c>
      <c r="B27" s="24">
        <v>44835</v>
      </c>
      <c r="C27" s="24">
        <v>44926</v>
      </c>
      <c r="D27" s="23">
        <v>5000</v>
      </c>
      <c r="E27" s="23">
        <v>5900</v>
      </c>
      <c r="F27" s="23"/>
      <c r="G27" s="23" t="s">
        <v>73</v>
      </c>
      <c r="H27" s="25">
        <v>0</v>
      </c>
      <c r="I27" s="25">
        <v>0</v>
      </c>
      <c r="J27" s="25">
        <v>0</v>
      </c>
      <c r="K27" s="25">
        <v>0</v>
      </c>
      <c r="L27" s="25">
        <v>0</v>
      </c>
      <c r="M27" s="25">
        <v>0</v>
      </c>
      <c r="N27" s="23"/>
      <c r="O27" s="18" t="s">
        <v>80</v>
      </c>
      <c r="P27" s="26" t="s">
        <v>75</v>
      </c>
      <c r="Q27" s="24">
        <v>44938</v>
      </c>
      <c r="R27" s="24">
        <v>44938</v>
      </c>
      <c r="S27" s="23" t="s">
        <v>76</v>
      </c>
    </row>
    <row r="28" spans="1:19" s="10" customFormat="1" x14ac:dyDescent="0.25">
      <c r="A28" s="11">
        <v>2022</v>
      </c>
      <c r="B28" s="12">
        <v>44743</v>
      </c>
      <c r="C28" s="12">
        <v>44834</v>
      </c>
      <c r="D28" s="13">
        <v>2000</v>
      </c>
      <c r="E28" s="13">
        <v>2100</v>
      </c>
      <c r="F28" s="11"/>
      <c r="G28" s="11" t="s">
        <v>53</v>
      </c>
      <c r="H28" s="14">
        <v>751442.39</v>
      </c>
      <c r="I28" s="14">
        <v>751442.39</v>
      </c>
      <c r="J28" s="14">
        <v>751442.39</v>
      </c>
      <c r="K28" s="14">
        <v>1041727.62</v>
      </c>
      <c r="L28" s="14">
        <v>243554.98999999996</v>
      </c>
      <c r="M28" s="14">
        <v>243554.98999999996</v>
      </c>
      <c r="N28" s="11"/>
      <c r="O28" s="9" t="s">
        <v>79</v>
      </c>
      <c r="P28" s="16" t="s">
        <v>75</v>
      </c>
      <c r="Q28" s="12">
        <v>44840</v>
      </c>
      <c r="R28" s="12">
        <v>44840</v>
      </c>
      <c r="S28" s="11" t="s">
        <v>76</v>
      </c>
    </row>
    <row r="29" spans="1:19" s="10" customFormat="1" x14ac:dyDescent="0.25">
      <c r="A29" s="11">
        <v>2022</v>
      </c>
      <c r="B29" s="12">
        <v>44743</v>
      </c>
      <c r="C29" s="12">
        <v>44834</v>
      </c>
      <c r="D29" s="11">
        <v>2000</v>
      </c>
      <c r="E29" s="11">
        <v>2200</v>
      </c>
      <c r="F29" s="11"/>
      <c r="G29" s="11" t="s">
        <v>54</v>
      </c>
      <c r="H29" s="14">
        <v>164473.59999999998</v>
      </c>
      <c r="I29" s="14">
        <v>164473.59999999998</v>
      </c>
      <c r="J29" s="14">
        <v>164473.59999999998</v>
      </c>
      <c r="K29" s="14">
        <v>164473.59999999998</v>
      </c>
      <c r="L29" s="14">
        <v>164473.59999999998</v>
      </c>
      <c r="M29" s="14">
        <v>147553.29999999999</v>
      </c>
      <c r="N29" s="11"/>
      <c r="O29" s="9" t="s">
        <v>79</v>
      </c>
      <c r="P29" s="16" t="s">
        <v>75</v>
      </c>
      <c r="Q29" s="12">
        <v>44840</v>
      </c>
      <c r="R29" s="12">
        <v>44840</v>
      </c>
      <c r="S29" s="11" t="s">
        <v>76</v>
      </c>
    </row>
    <row r="30" spans="1:19" s="10" customFormat="1" x14ac:dyDescent="0.25">
      <c r="A30" s="11">
        <v>2022</v>
      </c>
      <c r="B30" s="12">
        <v>44743</v>
      </c>
      <c r="C30" s="12">
        <v>44834</v>
      </c>
      <c r="D30" s="11">
        <v>2000</v>
      </c>
      <c r="E30" s="11">
        <v>2300</v>
      </c>
      <c r="F30" s="11"/>
      <c r="G30" s="11" t="s">
        <v>55</v>
      </c>
      <c r="H30" s="14">
        <v>1229.1199999999999</v>
      </c>
      <c r="I30" s="14">
        <v>1229.1199999999999</v>
      </c>
      <c r="J30" s="14">
        <v>1229.1199999999999</v>
      </c>
      <c r="K30" s="14">
        <v>1229.1199999999999</v>
      </c>
      <c r="L30" s="14">
        <v>1229.1199999999999</v>
      </c>
      <c r="M30" s="14">
        <v>1229.1199999999999</v>
      </c>
      <c r="N30" s="11"/>
      <c r="O30" s="9" t="s">
        <v>79</v>
      </c>
      <c r="P30" s="16" t="s">
        <v>75</v>
      </c>
      <c r="Q30" s="12">
        <v>44840</v>
      </c>
      <c r="R30" s="12">
        <v>44840</v>
      </c>
      <c r="S30" s="11" t="s">
        <v>76</v>
      </c>
    </row>
    <row r="31" spans="1:19" s="10" customFormat="1" x14ac:dyDescent="0.25">
      <c r="A31" s="11">
        <v>2022</v>
      </c>
      <c r="B31" s="12">
        <v>44743</v>
      </c>
      <c r="C31" s="12">
        <v>44834</v>
      </c>
      <c r="D31" s="11">
        <v>2000</v>
      </c>
      <c r="E31" s="11">
        <v>2400</v>
      </c>
      <c r="F31" s="11"/>
      <c r="G31" s="11" t="s">
        <v>56</v>
      </c>
      <c r="H31" s="14">
        <v>391508.78</v>
      </c>
      <c r="I31" s="14">
        <v>391508.78</v>
      </c>
      <c r="J31" s="14">
        <v>391508.78</v>
      </c>
      <c r="K31" s="14">
        <v>391508.78</v>
      </c>
      <c r="L31" s="14">
        <v>392995.88</v>
      </c>
      <c r="M31" s="14">
        <v>392995.88</v>
      </c>
      <c r="N31" s="11"/>
      <c r="O31" s="9" t="s">
        <v>79</v>
      </c>
      <c r="P31" s="16" t="s">
        <v>75</v>
      </c>
      <c r="Q31" s="12">
        <v>44840</v>
      </c>
      <c r="R31" s="12">
        <v>44840</v>
      </c>
      <c r="S31" s="11" t="s">
        <v>76</v>
      </c>
    </row>
    <row r="32" spans="1:19" s="10" customFormat="1" x14ac:dyDescent="0.25">
      <c r="A32" s="11">
        <v>2022</v>
      </c>
      <c r="B32" s="12">
        <v>44743</v>
      </c>
      <c r="C32" s="12">
        <v>44834</v>
      </c>
      <c r="D32" s="11">
        <v>2000</v>
      </c>
      <c r="E32" s="11">
        <v>2500</v>
      </c>
      <c r="F32" s="11"/>
      <c r="G32" s="11" t="s">
        <v>57</v>
      </c>
      <c r="H32" s="14">
        <v>143385.28999999998</v>
      </c>
      <c r="I32" s="14">
        <v>143385.28999999998</v>
      </c>
      <c r="J32" s="14">
        <v>143385.28999999998</v>
      </c>
      <c r="K32" s="14">
        <v>143385.28999999998</v>
      </c>
      <c r="L32" s="14">
        <v>142929.06</v>
      </c>
      <c r="M32" s="14">
        <v>142929.06</v>
      </c>
      <c r="N32" s="11"/>
      <c r="O32" s="9" t="s">
        <v>79</v>
      </c>
      <c r="P32" s="16" t="s">
        <v>75</v>
      </c>
      <c r="Q32" s="12">
        <v>44840</v>
      </c>
      <c r="R32" s="12">
        <v>44840</v>
      </c>
      <c r="S32" s="11" t="s">
        <v>76</v>
      </c>
    </row>
    <row r="33" spans="1:19" s="10" customFormat="1" x14ac:dyDescent="0.25">
      <c r="A33" s="11">
        <v>2022</v>
      </c>
      <c r="B33" s="12">
        <v>44743</v>
      </c>
      <c r="C33" s="12">
        <v>44834</v>
      </c>
      <c r="D33" s="11">
        <v>2000</v>
      </c>
      <c r="E33" s="11">
        <v>2600</v>
      </c>
      <c r="F33" s="11"/>
      <c r="G33" s="11" t="s">
        <v>58</v>
      </c>
      <c r="H33" s="14">
        <v>5618095.0800000001</v>
      </c>
      <c r="I33" s="14">
        <v>5618095.0800000001</v>
      </c>
      <c r="J33" s="14">
        <v>5618095.0800000001</v>
      </c>
      <c r="K33" s="14">
        <v>5469395.0800000001</v>
      </c>
      <c r="L33" s="14">
        <v>9436744</v>
      </c>
      <c r="M33" s="14">
        <v>2639042.71</v>
      </c>
      <c r="N33" s="11"/>
      <c r="O33" s="9" t="s">
        <v>79</v>
      </c>
      <c r="P33" s="16" t="s">
        <v>75</v>
      </c>
      <c r="Q33" s="12">
        <v>44840</v>
      </c>
      <c r="R33" s="12">
        <v>44840</v>
      </c>
      <c r="S33" s="11" t="s">
        <v>76</v>
      </c>
    </row>
    <row r="34" spans="1:19" s="10" customFormat="1" x14ac:dyDescent="0.25">
      <c r="A34" s="11">
        <v>2022</v>
      </c>
      <c r="B34" s="12">
        <v>44743</v>
      </c>
      <c r="C34" s="12">
        <v>44834</v>
      </c>
      <c r="D34" s="11">
        <v>2000</v>
      </c>
      <c r="E34" s="11">
        <v>2700</v>
      </c>
      <c r="F34" s="11"/>
      <c r="G34" s="11" t="s">
        <v>59</v>
      </c>
      <c r="H34" s="14">
        <v>10757.79</v>
      </c>
      <c r="I34" s="14">
        <v>10757.79</v>
      </c>
      <c r="J34" s="14">
        <v>10757.79</v>
      </c>
      <c r="K34" s="14">
        <v>10757.79</v>
      </c>
      <c r="L34" s="14">
        <v>10757.79</v>
      </c>
      <c r="M34" s="14">
        <v>10757.79</v>
      </c>
      <c r="N34" s="11"/>
      <c r="O34" s="9" t="s">
        <v>79</v>
      </c>
      <c r="P34" s="16" t="s">
        <v>75</v>
      </c>
      <c r="Q34" s="12">
        <v>44840</v>
      </c>
      <c r="R34" s="12">
        <v>44840</v>
      </c>
      <c r="S34" s="11" t="s">
        <v>76</v>
      </c>
    </row>
    <row r="35" spans="1:19" s="10" customFormat="1" x14ac:dyDescent="0.25">
      <c r="A35" s="11">
        <v>2022</v>
      </c>
      <c r="B35" s="12">
        <v>44743</v>
      </c>
      <c r="C35" s="12">
        <v>44834</v>
      </c>
      <c r="D35" s="11">
        <v>2000</v>
      </c>
      <c r="E35" s="11">
        <v>2900</v>
      </c>
      <c r="F35" s="11"/>
      <c r="G35" s="11" t="s">
        <v>60</v>
      </c>
      <c r="H35" s="14">
        <v>1232008.3299999998</v>
      </c>
      <c r="I35" s="14">
        <v>1232008.3299999998</v>
      </c>
      <c r="J35" s="14">
        <v>1232008.3299999998</v>
      </c>
      <c r="K35" s="14">
        <v>1232008.3299999998</v>
      </c>
      <c r="L35" s="14">
        <v>1166906.77</v>
      </c>
      <c r="M35" s="14">
        <v>1151406.77</v>
      </c>
      <c r="N35" s="11"/>
      <c r="O35" s="9" t="s">
        <v>79</v>
      </c>
      <c r="P35" s="16" t="s">
        <v>75</v>
      </c>
      <c r="Q35" s="12">
        <v>44840</v>
      </c>
      <c r="R35" s="12">
        <v>44840</v>
      </c>
      <c r="S35" s="11" t="s">
        <v>76</v>
      </c>
    </row>
    <row r="36" spans="1:19" s="10" customFormat="1" x14ac:dyDescent="0.25">
      <c r="A36" s="11">
        <v>2022</v>
      </c>
      <c r="B36" s="12">
        <v>44743</v>
      </c>
      <c r="C36" s="12">
        <v>44834</v>
      </c>
      <c r="D36" s="11">
        <v>3000</v>
      </c>
      <c r="E36" s="11">
        <v>3100</v>
      </c>
      <c r="F36" s="11"/>
      <c r="G36" s="11" t="s">
        <v>61</v>
      </c>
      <c r="H36" s="14">
        <v>3740036.23</v>
      </c>
      <c r="I36" s="14">
        <v>3740036.23</v>
      </c>
      <c r="J36" s="14">
        <v>3740036.23</v>
      </c>
      <c r="K36" s="14">
        <v>3740036.23</v>
      </c>
      <c r="L36" s="14">
        <v>3694808.23</v>
      </c>
      <c r="M36" s="14">
        <v>3355734.37</v>
      </c>
      <c r="N36" s="11"/>
      <c r="O36" s="9" t="s">
        <v>79</v>
      </c>
      <c r="P36" s="16" t="s">
        <v>75</v>
      </c>
      <c r="Q36" s="12">
        <v>44840</v>
      </c>
      <c r="R36" s="12">
        <v>44840</v>
      </c>
      <c r="S36" s="11" t="s">
        <v>76</v>
      </c>
    </row>
    <row r="37" spans="1:19" s="10" customFormat="1" x14ac:dyDescent="0.25">
      <c r="A37" s="11">
        <v>2022</v>
      </c>
      <c r="B37" s="12">
        <v>44743</v>
      </c>
      <c r="C37" s="12">
        <v>44834</v>
      </c>
      <c r="D37" s="11">
        <v>3000</v>
      </c>
      <c r="E37" s="11">
        <v>3200</v>
      </c>
      <c r="F37" s="11"/>
      <c r="G37" s="11" t="s">
        <v>62</v>
      </c>
      <c r="H37" s="14">
        <v>1462234.28</v>
      </c>
      <c r="I37" s="14">
        <v>1462234.28</v>
      </c>
      <c r="J37" s="14">
        <v>1462234.28</v>
      </c>
      <c r="K37" s="14">
        <v>1462234.28</v>
      </c>
      <c r="L37" s="14">
        <v>1462234.28</v>
      </c>
      <c r="M37" s="14">
        <v>524864.41</v>
      </c>
      <c r="N37" s="11"/>
      <c r="O37" s="9" t="s">
        <v>79</v>
      </c>
      <c r="P37" s="16" t="s">
        <v>75</v>
      </c>
      <c r="Q37" s="12">
        <v>44840</v>
      </c>
      <c r="R37" s="12">
        <v>44840</v>
      </c>
      <c r="S37" s="11" t="s">
        <v>76</v>
      </c>
    </row>
    <row r="38" spans="1:19" s="10" customFormat="1" x14ac:dyDescent="0.25">
      <c r="A38" s="11">
        <v>2022</v>
      </c>
      <c r="B38" s="12">
        <v>44743</v>
      </c>
      <c r="C38" s="12">
        <v>44834</v>
      </c>
      <c r="D38" s="11">
        <v>3000</v>
      </c>
      <c r="E38" s="11">
        <v>3300</v>
      </c>
      <c r="F38" s="11"/>
      <c r="G38" s="11" t="s">
        <v>63</v>
      </c>
      <c r="H38" s="14">
        <v>-801191.77</v>
      </c>
      <c r="I38" s="14">
        <v>-801191.77</v>
      </c>
      <c r="J38" s="14">
        <v>-801191.77</v>
      </c>
      <c r="K38" s="14">
        <v>62789.98</v>
      </c>
      <c r="L38" s="14">
        <v>62789.98</v>
      </c>
      <c r="M38" s="14">
        <v>62789.98</v>
      </c>
      <c r="N38" s="11"/>
      <c r="O38" s="9" t="s">
        <v>79</v>
      </c>
      <c r="P38" s="16" t="s">
        <v>75</v>
      </c>
      <c r="Q38" s="12">
        <v>44840</v>
      </c>
      <c r="R38" s="12">
        <v>44840</v>
      </c>
      <c r="S38" s="11" t="s">
        <v>76</v>
      </c>
    </row>
    <row r="39" spans="1:19" s="10" customFormat="1" x14ac:dyDescent="0.25">
      <c r="A39" s="11">
        <v>2022</v>
      </c>
      <c r="B39" s="12">
        <v>44743</v>
      </c>
      <c r="C39" s="12">
        <v>44834</v>
      </c>
      <c r="D39" s="11">
        <v>3000</v>
      </c>
      <c r="E39" s="11">
        <v>3400</v>
      </c>
      <c r="F39" s="11"/>
      <c r="G39" s="11" t="s">
        <v>64</v>
      </c>
      <c r="H39" s="14">
        <v>100098</v>
      </c>
      <c r="I39" s="14">
        <v>100098</v>
      </c>
      <c r="J39" s="14">
        <v>100098</v>
      </c>
      <c r="K39" s="14">
        <v>100098</v>
      </c>
      <c r="L39" s="14">
        <v>100098</v>
      </c>
      <c r="M39" s="14">
        <v>100098</v>
      </c>
      <c r="N39" s="11"/>
      <c r="O39" s="9" t="s">
        <v>79</v>
      </c>
      <c r="P39" s="16" t="s">
        <v>75</v>
      </c>
      <c r="Q39" s="12">
        <v>44840</v>
      </c>
      <c r="R39" s="12">
        <v>44840</v>
      </c>
      <c r="S39" s="11" t="s">
        <v>76</v>
      </c>
    </row>
    <row r="40" spans="1:19" s="10" customFormat="1" x14ac:dyDescent="0.25">
      <c r="A40" s="11">
        <v>2022</v>
      </c>
      <c r="B40" s="12">
        <v>44743</v>
      </c>
      <c r="C40" s="12">
        <v>44834</v>
      </c>
      <c r="D40" s="11">
        <v>3000</v>
      </c>
      <c r="E40" s="11">
        <v>3500</v>
      </c>
      <c r="F40" s="11"/>
      <c r="G40" s="11" t="s">
        <v>65</v>
      </c>
      <c r="H40" s="14">
        <v>1341949.3</v>
      </c>
      <c r="I40" s="14">
        <v>1341949.3</v>
      </c>
      <c r="J40" s="14">
        <v>1341949.3</v>
      </c>
      <c r="K40" s="14">
        <v>1341949.3</v>
      </c>
      <c r="L40" s="14">
        <v>1312868.1000000001</v>
      </c>
      <c r="M40" s="14">
        <v>1208468.1000000001</v>
      </c>
      <c r="N40" s="11"/>
      <c r="O40" s="9" t="s">
        <v>79</v>
      </c>
      <c r="P40" s="16" t="s">
        <v>75</v>
      </c>
      <c r="Q40" s="12">
        <v>44840</v>
      </c>
      <c r="R40" s="12">
        <v>44840</v>
      </c>
      <c r="S40" s="11" t="s">
        <v>76</v>
      </c>
    </row>
    <row r="41" spans="1:19" s="10" customFormat="1" x14ac:dyDescent="0.25">
      <c r="A41" s="11">
        <v>2022</v>
      </c>
      <c r="B41" s="12">
        <v>44743</v>
      </c>
      <c r="C41" s="12">
        <v>44834</v>
      </c>
      <c r="D41" s="11">
        <v>3000</v>
      </c>
      <c r="E41" s="11">
        <v>3600</v>
      </c>
      <c r="F41" s="11"/>
      <c r="G41" s="11" t="s">
        <v>66</v>
      </c>
      <c r="H41" s="14">
        <v>0</v>
      </c>
      <c r="I41" s="14">
        <v>0</v>
      </c>
      <c r="J41" s="14">
        <v>0</v>
      </c>
      <c r="K41" s="14">
        <v>0</v>
      </c>
      <c r="L41" s="14">
        <v>0</v>
      </c>
      <c r="M41" s="14">
        <v>0</v>
      </c>
      <c r="N41" s="11"/>
      <c r="O41" s="9" t="s">
        <v>79</v>
      </c>
      <c r="P41" s="16" t="s">
        <v>75</v>
      </c>
      <c r="Q41" s="12">
        <v>44840</v>
      </c>
      <c r="R41" s="12">
        <v>44840</v>
      </c>
      <c r="S41" s="11" t="s">
        <v>76</v>
      </c>
    </row>
    <row r="42" spans="1:19" s="10" customFormat="1" x14ac:dyDescent="0.25">
      <c r="A42" s="11">
        <v>2022</v>
      </c>
      <c r="B42" s="12">
        <v>44743</v>
      </c>
      <c r="C42" s="12">
        <v>44834</v>
      </c>
      <c r="D42" s="11">
        <v>3000</v>
      </c>
      <c r="E42" s="11">
        <v>3700</v>
      </c>
      <c r="F42" s="11"/>
      <c r="G42" s="11" t="s">
        <v>67</v>
      </c>
      <c r="H42" s="14">
        <v>2312693.33</v>
      </c>
      <c r="I42" s="14">
        <v>2312693.33</v>
      </c>
      <c r="J42" s="14">
        <v>2312693.33</v>
      </c>
      <c r="K42" s="14">
        <v>2312693.33</v>
      </c>
      <c r="L42" s="14">
        <v>2220972.66</v>
      </c>
      <c r="M42" s="14">
        <v>2220972.66</v>
      </c>
      <c r="N42" s="11"/>
      <c r="O42" s="9" t="s">
        <v>79</v>
      </c>
      <c r="P42" s="16" t="s">
        <v>75</v>
      </c>
      <c r="Q42" s="12">
        <v>44840</v>
      </c>
      <c r="R42" s="12">
        <v>44840</v>
      </c>
      <c r="S42" s="11" t="s">
        <v>76</v>
      </c>
    </row>
    <row r="43" spans="1:19" s="10" customFormat="1" x14ac:dyDescent="0.25">
      <c r="A43" s="11">
        <v>2022</v>
      </c>
      <c r="B43" s="12">
        <v>44743</v>
      </c>
      <c r="C43" s="12">
        <v>44834</v>
      </c>
      <c r="D43" s="11">
        <v>3000</v>
      </c>
      <c r="E43" s="11">
        <v>3800</v>
      </c>
      <c r="F43" s="11"/>
      <c r="G43" s="11" t="s">
        <v>68</v>
      </c>
      <c r="H43" s="14">
        <v>9548.15</v>
      </c>
      <c r="I43" s="14">
        <v>9548.15</v>
      </c>
      <c r="J43" s="14">
        <v>9548.15</v>
      </c>
      <c r="K43" s="14">
        <v>9548.15</v>
      </c>
      <c r="L43" s="14">
        <v>9548.15</v>
      </c>
      <c r="M43" s="14">
        <v>9548.15</v>
      </c>
      <c r="N43" s="11"/>
      <c r="O43" s="9" t="s">
        <v>79</v>
      </c>
      <c r="P43" s="16" t="s">
        <v>75</v>
      </c>
      <c r="Q43" s="12">
        <v>44840</v>
      </c>
      <c r="R43" s="12">
        <v>44840</v>
      </c>
      <c r="S43" s="11" t="s">
        <v>76</v>
      </c>
    </row>
    <row r="44" spans="1:19" s="10" customFormat="1" x14ac:dyDescent="0.25">
      <c r="A44" s="11">
        <v>2022</v>
      </c>
      <c r="B44" s="12">
        <v>44743</v>
      </c>
      <c r="C44" s="12">
        <v>44834</v>
      </c>
      <c r="D44" s="11">
        <v>3000</v>
      </c>
      <c r="E44" s="11">
        <v>3900</v>
      </c>
      <c r="F44" s="11"/>
      <c r="G44" s="11" t="s">
        <v>69</v>
      </c>
      <c r="H44" s="14">
        <v>237869.09</v>
      </c>
      <c r="I44" s="14">
        <v>237869.09</v>
      </c>
      <c r="J44" s="14">
        <v>237869.09</v>
      </c>
      <c r="K44" s="14">
        <v>157154.09</v>
      </c>
      <c r="L44" s="14">
        <v>157154.09</v>
      </c>
      <c r="M44" s="14">
        <v>157154.09</v>
      </c>
      <c r="N44" s="11"/>
      <c r="O44" s="9" t="s">
        <v>79</v>
      </c>
      <c r="P44" s="16" t="s">
        <v>75</v>
      </c>
      <c r="Q44" s="12">
        <v>44840</v>
      </c>
      <c r="R44" s="12">
        <v>44840</v>
      </c>
      <c r="S44" s="11" t="s">
        <v>76</v>
      </c>
    </row>
    <row r="45" spans="1:19" s="10" customFormat="1" x14ac:dyDescent="0.25">
      <c r="A45" s="11">
        <v>2022</v>
      </c>
      <c r="B45" s="12">
        <v>44743</v>
      </c>
      <c r="C45" s="12">
        <v>44834</v>
      </c>
      <c r="D45" s="11">
        <v>4000</v>
      </c>
      <c r="E45" s="11">
        <v>4100</v>
      </c>
      <c r="F45" s="11"/>
      <c r="G45" s="11" t="s">
        <v>70</v>
      </c>
      <c r="H45" s="14">
        <v>0</v>
      </c>
      <c r="I45" s="14">
        <v>0</v>
      </c>
      <c r="J45" s="14">
        <v>0</v>
      </c>
      <c r="K45" s="14">
        <v>0</v>
      </c>
      <c r="L45" s="14">
        <v>0</v>
      </c>
      <c r="M45" s="14">
        <v>0</v>
      </c>
      <c r="N45" s="11"/>
      <c r="O45" s="9" t="s">
        <v>79</v>
      </c>
      <c r="P45" s="16" t="s">
        <v>75</v>
      </c>
      <c r="Q45" s="12">
        <v>44840</v>
      </c>
      <c r="R45" s="12">
        <v>44840</v>
      </c>
      <c r="S45" s="11" t="s">
        <v>76</v>
      </c>
    </row>
    <row r="46" spans="1:19" s="10" customFormat="1" x14ac:dyDescent="0.25">
      <c r="A46" s="11">
        <v>2022</v>
      </c>
      <c r="B46" s="12">
        <v>44743</v>
      </c>
      <c r="C46" s="12">
        <v>44834</v>
      </c>
      <c r="D46" s="11">
        <v>4000</v>
      </c>
      <c r="E46" s="11">
        <v>4400</v>
      </c>
      <c r="F46" s="11"/>
      <c r="G46" s="11" t="s">
        <v>71</v>
      </c>
      <c r="H46" s="14">
        <v>0</v>
      </c>
      <c r="I46" s="14">
        <v>0</v>
      </c>
      <c r="J46" s="14">
        <v>0</v>
      </c>
      <c r="K46" s="14">
        <v>0</v>
      </c>
      <c r="L46" s="14">
        <v>0</v>
      </c>
      <c r="M46" s="14">
        <v>0</v>
      </c>
      <c r="N46" s="11"/>
      <c r="O46" s="9" t="s">
        <v>79</v>
      </c>
      <c r="P46" s="16" t="s">
        <v>75</v>
      </c>
      <c r="Q46" s="12">
        <v>44840</v>
      </c>
      <c r="R46" s="12">
        <v>44840</v>
      </c>
      <c r="S46" s="11" t="s">
        <v>76</v>
      </c>
    </row>
    <row r="47" spans="1:19" s="10" customFormat="1" x14ac:dyDescent="0.25">
      <c r="A47" s="11">
        <v>2022</v>
      </c>
      <c r="B47" s="12">
        <v>44743</v>
      </c>
      <c r="C47" s="12">
        <v>44834</v>
      </c>
      <c r="D47" s="11">
        <v>5000</v>
      </c>
      <c r="E47" s="11">
        <v>5100</v>
      </c>
      <c r="F47" s="11"/>
      <c r="G47" s="11" t="s">
        <v>72</v>
      </c>
      <c r="H47" s="14">
        <v>0</v>
      </c>
      <c r="I47" s="14">
        <v>0</v>
      </c>
      <c r="J47" s="14">
        <v>0</v>
      </c>
      <c r="K47" s="14">
        <v>0</v>
      </c>
      <c r="L47" s="14">
        <v>0</v>
      </c>
      <c r="M47" s="14">
        <v>0</v>
      </c>
      <c r="N47" s="11"/>
      <c r="O47" s="9" t="s">
        <v>79</v>
      </c>
      <c r="P47" s="16" t="s">
        <v>75</v>
      </c>
      <c r="Q47" s="12">
        <v>44840</v>
      </c>
      <c r="R47" s="12">
        <v>44840</v>
      </c>
      <c r="S47" s="11" t="s">
        <v>76</v>
      </c>
    </row>
    <row r="48" spans="1:19" s="10" customFormat="1" x14ac:dyDescent="0.25">
      <c r="A48" s="11">
        <v>2022</v>
      </c>
      <c r="B48" s="12">
        <v>44743</v>
      </c>
      <c r="C48" s="12">
        <v>44834</v>
      </c>
      <c r="D48" s="11">
        <v>5000</v>
      </c>
      <c r="E48" s="11">
        <v>5600</v>
      </c>
      <c r="F48" s="11"/>
      <c r="G48" s="11" t="s">
        <v>60</v>
      </c>
      <c r="H48" s="14">
        <v>0</v>
      </c>
      <c r="I48" s="14">
        <v>0</v>
      </c>
      <c r="J48" s="14">
        <v>0</v>
      </c>
      <c r="K48" s="14">
        <v>0</v>
      </c>
      <c r="L48" s="14">
        <v>0</v>
      </c>
      <c r="M48" s="14">
        <v>0</v>
      </c>
      <c r="N48" s="11"/>
      <c r="O48" s="9" t="s">
        <v>79</v>
      </c>
      <c r="P48" s="16" t="s">
        <v>75</v>
      </c>
      <c r="Q48" s="12">
        <v>44840</v>
      </c>
      <c r="R48" s="12">
        <v>44840</v>
      </c>
      <c r="S48" s="11" t="s">
        <v>76</v>
      </c>
    </row>
    <row r="49" spans="1:19" s="10" customFormat="1" x14ac:dyDescent="0.25">
      <c r="A49" s="11">
        <v>2022</v>
      </c>
      <c r="B49" s="12">
        <v>44743</v>
      </c>
      <c r="C49" s="12">
        <v>44834</v>
      </c>
      <c r="D49" s="11">
        <v>5000</v>
      </c>
      <c r="E49" s="11">
        <v>5900</v>
      </c>
      <c r="F49" s="11"/>
      <c r="G49" s="11" t="s">
        <v>73</v>
      </c>
      <c r="H49" s="14">
        <v>0</v>
      </c>
      <c r="I49" s="14">
        <v>0</v>
      </c>
      <c r="J49" s="14">
        <v>0</v>
      </c>
      <c r="K49" s="14">
        <v>0</v>
      </c>
      <c r="L49" s="14">
        <v>0</v>
      </c>
      <c r="M49" s="14">
        <v>0</v>
      </c>
      <c r="N49" s="11"/>
      <c r="O49" s="9" t="s">
        <v>79</v>
      </c>
      <c r="P49" s="16" t="s">
        <v>75</v>
      </c>
      <c r="Q49" s="12">
        <v>44840</v>
      </c>
      <c r="R49" s="12">
        <v>44840</v>
      </c>
      <c r="S49" s="11" t="s">
        <v>76</v>
      </c>
    </row>
    <row r="50" spans="1:19" s="10" customFormat="1" x14ac:dyDescent="0.25">
      <c r="A50" s="11">
        <v>2022</v>
      </c>
      <c r="B50" s="12">
        <v>44743</v>
      </c>
      <c r="C50" s="12">
        <v>44834</v>
      </c>
      <c r="D50" s="11">
        <v>8000</v>
      </c>
      <c r="E50" s="11">
        <v>8500</v>
      </c>
      <c r="F50" s="11"/>
      <c r="G50" s="11" t="s">
        <v>74</v>
      </c>
      <c r="H50" s="14">
        <v>0</v>
      </c>
      <c r="I50" s="14">
        <v>0</v>
      </c>
      <c r="J50" s="14">
        <v>0</v>
      </c>
      <c r="K50" s="14">
        <v>0</v>
      </c>
      <c r="L50" s="14">
        <v>0</v>
      </c>
      <c r="M50" s="14">
        <v>0</v>
      </c>
      <c r="N50" s="11"/>
      <c r="O50" s="9" t="s">
        <v>79</v>
      </c>
      <c r="P50" s="16" t="s">
        <v>75</v>
      </c>
      <c r="Q50" s="12">
        <v>44840</v>
      </c>
      <c r="R50" s="12">
        <v>44840</v>
      </c>
      <c r="S50" s="11" t="s">
        <v>76</v>
      </c>
    </row>
    <row r="51" spans="1:19" s="2" customFormat="1" x14ac:dyDescent="0.25">
      <c r="A51" s="11">
        <v>2022</v>
      </c>
      <c r="B51" s="12">
        <v>44652</v>
      </c>
      <c r="C51" s="12">
        <v>44742</v>
      </c>
      <c r="D51" s="13">
        <v>2000</v>
      </c>
      <c r="E51" s="13">
        <v>2100</v>
      </c>
      <c r="F51" s="11"/>
      <c r="G51" s="11" t="s">
        <v>53</v>
      </c>
      <c r="H51" s="14">
        <v>1275715.3299999998</v>
      </c>
      <c r="I51" s="14">
        <v>1275715.3299999998</v>
      </c>
      <c r="J51" s="15">
        <v>1275715.3299999998</v>
      </c>
      <c r="K51" s="15">
        <v>1036252.4400000002</v>
      </c>
      <c r="L51" s="15">
        <v>819394.97000000032</v>
      </c>
      <c r="M51" s="15">
        <v>817944.97000000032</v>
      </c>
      <c r="N51" s="15"/>
      <c r="O51" s="18" t="s">
        <v>78</v>
      </c>
      <c r="P51" s="16" t="s">
        <v>75</v>
      </c>
      <c r="Q51" s="17">
        <v>44763</v>
      </c>
      <c r="R51" s="17">
        <v>44763</v>
      </c>
      <c r="S51" s="11" t="s">
        <v>76</v>
      </c>
    </row>
    <row r="52" spans="1:19" s="2" customFormat="1" x14ac:dyDescent="0.25">
      <c r="A52" s="11">
        <v>2022</v>
      </c>
      <c r="B52" s="12">
        <v>44652</v>
      </c>
      <c r="C52" s="12">
        <v>44742</v>
      </c>
      <c r="D52" s="11">
        <v>2000</v>
      </c>
      <c r="E52" s="11">
        <v>2200</v>
      </c>
      <c r="F52" s="11"/>
      <c r="G52" s="11" t="s">
        <v>54</v>
      </c>
      <c r="H52" s="15">
        <v>245477.69</v>
      </c>
      <c r="I52" s="15">
        <v>245477.69</v>
      </c>
      <c r="J52" s="15">
        <v>245477.69</v>
      </c>
      <c r="K52" s="15">
        <v>245477.69</v>
      </c>
      <c r="L52" s="15">
        <v>245477.69</v>
      </c>
      <c r="M52" s="15">
        <v>245477.69</v>
      </c>
      <c r="N52" s="15"/>
      <c r="O52" s="18" t="s">
        <v>78</v>
      </c>
      <c r="P52" s="16" t="s">
        <v>75</v>
      </c>
      <c r="Q52" s="17">
        <v>44763</v>
      </c>
      <c r="R52" s="17">
        <v>44763</v>
      </c>
      <c r="S52" s="3" t="s">
        <v>76</v>
      </c>
    </row>
    <row r="53" spans="1:19" s="2" customFormat="1" x14ac:dyDescent="0.25">
      <c r="A53" s="11">
        <v>2022</v>
      </c>
      <c r="B53" s="12">
        <v>44652</v>
      </c>
      <c r="C53" s="12">
        <v>44742</v>
      </c>
      <c r="D53" s="11">
        <v>2000</v>
      </c>
      <c r="E53" s="11">
        <v>2300</v>
      </c>
      <c r="F53" s="11"/>
      <c r="G53" s="11" t="s">
        <v>55</v>
      </c>
      <c r="H53" s="15">
        <v>346.33</v>
      </c>
      <c r="I53" s="15">
        <v>346.33</v>
      </c>
      <c r="J53" s="15">
        <v>346.33</v>
      </c>
      <c r="K53" s="15">
        <v>346.33</v>
      </c>
      <c r="L53" s="15">
        <v>346.33</v>
      </c>
      <c r="M53" s="15">
        <v>346.33</v>
      </c>
      <c r="N53" s="15"/>
      <c r="O53" s="18" t="s">
        <v>78</v>
      </c>
      <c r="P53" s="16" t="s">
        <v>75</v>
      </c>
      <c r="Q53" s="17">
        <v>44763</v>
      </c>
      <c r="R53" s="17">
        <v>44763</v>
      </c>
      <c r="S53" s="3" t="s">
        <v>76</v>
      </c>
    </row>
    <row r="54" spans="1:19" s="2" customFormat="1" x14ac:dyDescent="0.25">
      <c r="A54" s="11">
        <v>2022</v>
      </c>
      <c r="B54" s="12">
        <v>44652</v>
      </c>
      <c r="C54" s="12">
        <v>44742</v>
      </c>
      <c r="D54" s="11">
        <v>2000</v>
      </c>
      <c r="E54" s="11">
        <v>2400</v>
      </c>
      <c r="F54" s="11"/>
      <c r="G54" s="11" t="s">
        <v>56</v>
      </c>
      <c r="H54" s="15">
        <v>256866.70999999996</v>
      </c>
      <c r="I54" s="15">
        <v>256866.70999999996</v>
      </c>
      <c r="J54" s="15">
        <v>256866.70999999996</v>
      </c>
      <c r="K54" s="15">
        <v>256866.70999999996</v>
      </c>
      <c r="L54" s="15">
        <v>234835.20999999996</v>
      </c>
      <c r="M54" s="15">
        <v>229400.60999999996</v>
      </c>
      <c r="N54" s="15"/>
      <c r="O54" s="18" t="s">
        <v>78</v>
      </c>
      <c r="P54" s="16" t="s">
        <v>75</v>
      </c>
      <c r="Q54" s="17">
        <v>44763</v>
      </c>
      <c r="R54" s="17">
        <v>44763</v>
      </c>
      <c r="S54" s="3" t="s">
        <v>76</v>
      </c>
    </row>
    <row r="55" spans="1:19" s="2" customFormat="1" x14ac:dyDescent="0.25">
      <c r="A55" s="11">
        <v>2022</v>
      </c>
      <c r="B55" s="12">
        <v>44652</v>
      </c>
      <c r="C55" s="12">
        <v>44742</v>
      </c>
      <c r="D55" s="11">
        <v>2000</v>
      </c>
      <c r="E55" s="11">
        <v>2500</v>
      </c>
      <c r="F55" s="11"/>
      <c r="G55" s="11" t="s">
        <v>57</v>
      </c>
      <c r="H55" s="15">
        <v>12156.76</v>
      </c>
      <c r="I55" s="15">
        <v>12156.76</v>
      </c>
      <c r="J55" s="15">
        <v>12156.76</v>
      </c>
      <c r="K55" s="15">
        <v>12156.76</v>
      </c>
      <c r="L55" s="15">
        <v>12156.76</v>
      </c>
      <c r="M55" s="15">
        <v>11990.560000000001</v>
      </c>
      <c r="N55" s="15"/>
      <c r="O55" s="18" t="s">
        <v>78</v>
      </c>
      <c r="P55" s="16" t="s">
        <v>75</v>
      </c>
      <c r="Q55" s="17">
        <v>44763</v>
      </c>
      <c r="R55" s="17">
        <v>44763</v>
      </c>
      <c r="S55" s="3" t="s">
        <v>76</v>
      </c>
    </row>
    <row r="56" spans="1:19" s="2" customFormat="1" x14ac:dyDescent="0.25">
      <c r="A56" s="11">
        <v>2022</v>
      </c>
      <c r="B56" s="12">
        <v>44652</v>
      </c>
      <c r="C56" s="12">
        <v>44742</v>
      </c>
      <c r="D56" s="11">
        <v>2000</v>
      </c>
      <c r="E56" s="11">
        <v>2600</v>
      </c>
      <c r="F56" s="11"/>
      <c r="G56" s="11" t="s">
        <v>58</v>
      </c>
      <c r="H56" s="15">
        <v>6098677.8899999997</v>
      </c>
      <c r="I56" s="15">
        <v>6098677.8899999997</v>
      </c>
      <c r="J56" s="15">
        <v>6098677.8899999997</v>
      </c>
      <c r="K56" s="15">
        <v>6019323.8899999997</v>
      </c>
      <c r="L56" s="15">
        <v>5130920.7300000004</v>
      </c>
      <c r="M56" s="15">
        <v>78793.990000000005</v>
      </c>
      <c r="N56" s="15"/>
      <c r="O56" s="18" t="s">
        <v>78</v>
      </c>
      <c r="P56" s="16" t="s">
        <v>75</v>
      </c>
      <c r="Q56" s="17">
        <v>44763</v>
      </c>
      <c r="R56" s="17">
        <v>44763</v>
      </c>
      <c r="S56" s="3" t="s">
        <v>76</v>
      </c>
    </row>
    <row r="57" spans="1:19" s="2" customFormat="1" x14ac:dyDescent="0.25">
      <c r="A57" s="11">
        <v>2022</v>
      </c>
      <c r="B57" s="12">
        <v>44652</v>
      </c>
      <c r="C57" s="12">
        <v>44742</v>
      </c>
      <c r="D57" s="11">
        <v>2000</v>
      </c>
      <c r="E57" s="11">
        <v>2700</v>
      </c>
      <c r="F57" s="11"/>
      <c r="G57" s="11" t="s">
        <v>59</v>
      </c>
      <c r="H57" s="15">
        <v>624.95000000000005</v>
      </c>
      <c r="I57" s="15">
        <v>624.95000000000005</v>
      </c>
      <c r="J57" s="15">
        <v>624.95000000000005</v>
      </c>
      <c r="K57" s="15">
        <v>624.95000000000005</v>
      </c>
      <c r="L57" s="15">
        <v>624.95000000000005</v>
      </c>
      <c r="M57" s="15">
        <v>624.95000000000005</v>
      </c>
      <c r="N57" s="15"/>
      <c r="O57" s="18" t="s">
        <v>78</v>
      </c>
      <c r="P57" s="16" t="s">
        <v>75</v>
      </c>
      <c r="Q57" s="17">
        <v>44763</v>
      </c>
      <c r="R57" s="17">
        <v>44763</v>
      </c>
      <c r="S57" s="3" t="s">
        <v>76</v>
      </c>
    </row>
    <row r="58" spans="1:19" s="2" customFormat="1" x14ac:dyDescent="0.25">
      <c r="A58" s="11">
        <v>2022</v>
      </c>
      <c r="B58" s="12">
        <v>44652</v>
      </c>
      <c r="C58" s="12">
        <v>44742</v>
      </c>
      <c r="D58" s="11">
        <v>2000</v>
      </c>
      <c r="E58" s="11">
        <v>2900</v>
      </c>
      <c r="F58" s="11"/>
      <c r="G58" s="11" t="s">
        <v>60</v>
      </c>
      <c r="H58" s="15">
        <v>1527384.9800000002</v>
      </c>
      <c r="I58" s="15">
        <v>1527384.9800000002</v>
      </c>
      <c r="J58" s="15">
        <v>1527384.9800000002</v>
      </c>
      <c r="K58" s="15">
        <v>1527384.9800000002</v>
      </c>
      <c r="L58" s="15">
        <v>1885690.3</v>
      </c>
      <c r="M58" s="15">
        <v>684338.24</v>
      </c>
      <c r="N58" s="15"/>
      <c r="O58" s="18" t="s">
        <v>78</v>
      </c>
      <c r="P58" s="16" t="s">
        <v>75</v>
      </c>
      <c r="Q58" s="17">
        <v>44763</v>
      </c>
      <c r="R58" s="17">
        <v>44763</v>
      </c>
      <c r="S58" s="3" t="s">
        <v>76</v>
      </c>
    </row>
    <row r="59" spans="1:19" s="2" customFormat="1" x14ac:dyDescent="0.25">
      <c r="A59" s="11">
        <v>2022</v>
      </c>
      <c r="B59" s="12">
        <v>44652</v>
      </c>
      <c r="C59" s="12">
        <v>44742</v>
      </c>
      <c r="D59" s="11">
        <v>3000</v>
      </c>
      <c r="E59" s="11">
        <v>3100</v>
      </c>
      <c r="F59" s="11"/>
      <c r="G59" s="11" t="s">
        <v>61</v>
      </c>
      <c r="H59" s="15">
        <v>2965480.8000000003</v>
      </c>
      <c r="I59" s="15">
        <v>2965480.8000000003</v>
      </c>
      <c r="J59" s="15">
        <v>2965480.8000000003</v>
      </c>
      <c r="K59" s="15">
        <v>2965480.8000000003</v>
      </c>
      <c r="L59" s="15">
        <v>3001282.75</v>
      </c>
      <c r="M59" s="15">
        <v>3001282.75</v>
      </c>
      <c r="N59" s="15"/>
      <c r="O59" s="18" t="s">
        <v>78</v>
      </c>
      <c r="P59" s="16" t="s">
        <v>75</v>
      </c>
      <c r="Q59" s="17">
        <v>44763</v>
      </c>
      <c r="R59" s="17">
        <v>44763</v>
      </c>
      <c r="S59" s="3" t="s">
        <v>76</v>
      </c>
    </row>
    <row r="60" spans="1:19" s="2" customFormat="1" x14ac:dyDescent="0.25">
      <c r="A60" s="11">
        <v>2022</v>
      </c>
      <c r="B60" s="12">
        <v>44652</v>
      </c>
      <c r="C60" s="12">
        <v>44742</v>
      </c>
      <c r="D60" s="11">
        <v>3000</v>
      </c>
      <c r="E60" s="11">
        <v>3200</v>
      </c>
      <c r="F60" s="11"/>
      <c r="G60" s="11" t="s">
        <v>62</v>
      </c>
      <c r="H60" s="15">
        <v>2060987.17</v>
      </c>
      <c r="I60" s="15">
        <v>2060987.17</v>
      </c>
      <c r="J60" s="15">
        <v>2060987.17</v>
      </c>
      <c r="K60" s="15">
        <v>2060987.17</v>
      </c>
      <c r="L60" s="15">
        <v>2205871.17</v>
      </c>
      <c r="M60" s="15">
        <v>1456776.35</v>
      </c>
      <c r="N60" s="15"/>
      <c r="O60" s="18" t="s">
        <v>78</v>
      </c>
      <c r="P60" s="16" t="s">
        <v>75</v>
      </c>
      <c r="Q60" s="17">
        <v>44763</v>
      </c>
      <c r="R60" s="17">
        <v>44763</v>
      </c>
      <c r="S60" s="3" t="s">
        <v>76</v>
      </c>
    </row>
    <row r="61" spans="1:19" s="2" customFormat="1" x14ac:dyDescent="0.25">
      <c r="A61" s="11">
        <v>2022</v>
      </c>
      <c r="B61" s="12">
        <v>44652</v>
      </c>
      <c r="C61" s="12">
        <v>44742</v>
      </c>
      <c r="D61" s="11">
        <v>3000</v>
      </c>
      <c r="E61" s="11">
        <v>3300</v>
      </c>
      <c r="F61" s="11"/>
      <c r="G61" s="11" t="s">
        <v>63</v>
      </c>
      <c r="H61" s="15">
        <v>631157.5</v>
      </c>
      <c r="I61" s="15">
        <v>631157.5</v>
      </c>
      <c r="J61" s="15">
        <v>631157.5</v>
      </c>
      <c r="K61" s="15">
        <v>6157.5</v>
      </c>
      <c r="L61" s="15">
        <v>6157.5</v>
      </c>
      <c r="M61" s="15">
        <v>6157.5</v>
      </c>
      <c r="N61" s="15"/>
      <c r="O61" s="18" t="s">
        <v>78</v>
      </c>
      <c r="P61" s="16" t="s">
        <v>75</v>
      </c>
      <c r="Q61" s="17">
        <v>44763</v>
      </c>
      <c r="R61" s="17">
        <v>44763</v>
      </c>
      <c r="S61" s="3" t="s">
        <v>76</v>
      </c>
    </row>
    <row r="62" spans="1:19" s="2" customFormat="1" x14ac:dyDescent="0.25">
      <c r="A62" s="11">
        <v>2022</v>
      </c>
      <c r="B62" s="12">
        <v>44652</v>
      </c>
      <c r="C62" s="12">
        <v>44742</v>
      </c>
      <c r="D62" s="11">
        <v>3000</v>
      </c>
      <c r="E62" s="11">
        <v>3400</v>
      </c>
      <c r="F62" s="11"/>
      <c r="G62" s="11" t="s">
        <v>64</v>
      </c>
      <c r="H62" s="15">
        <v>112748.91</v>
      </c>
      <c r="I62" s="15">
        <v>112748.91</v>
      </c>
      <c r="J62" s="15">
        <v>112748.91</v>
      </c>
      <c r="K62" s="15">
        <v>236442.03</v>
      </c>
      <c r="L62" s="15">
        <v>258975.03</v>
      </c>
      <c r="M62" s="15">
        <v>276810.03000000003</v>
      </c>
      <c r="N62" s="15"/>
      <c r="O62" s="18" t="s">
        <v>78</v>
      </c>
      <c r="P62" s="16" t="s">
        <v>75</v>
      </c>
      <c r="Q62" s="17">
        <v>44763</v>
      </c>
      <c r="R62" s="17">
        <v>44763</v>
      </c>
      <c r="S62" s="3" t="s">
        <v>76</v>
      </c>
    </row>
    <row r="63" spans="1:19" s="2" customFormat="1" x14ac:dyDescent="0.25">
      <c r="A63" s="11">
        <v>2022</v>
      </c>
      <c r="B63" s="12">
        <v>44652</v>
      </c>
      <c r="C63" s="12">
        <v>44742</v>
      </c>
      <c r="D63" s="11">
        <v>3000</v>
      </c>
      <c r="E63" s="11">
        <v>3500</v>
      </c>
      <c r="F63" s="11"/>
      <c r="G63" s="11" t="s">
        <v>65</v>
      </c>
      <c r="H63" s="15">
        <v>848893.64</v>
      </c>
      <c r="I63" s="15">
        <v>848893.64</v>
      </c>
      <c r="J63" s="15">
        <v>848893.64</v>
      </c>
      <c r="K63" s="15">
        <v>848893.64</v>
      </c>
      <c r="L63" s="15">
        <v>982351.64</v>
      </c>
      <c r="M63" s="15">
        <v>600218.64</v>
      </c>
      <c r="N63" s="15"/>
      <c r="O63" s="18" t="s">
        <v>78</v>
      </c>
      <c r="P63" s="16" t="s">
        <v>75</v>
      </c>
      <c r="Q63" s="17">
        <v>44763</v>
      </c>
      <c r="R63" s="17">
        <v>44763</v>
      </c>
      <c r="S63" s="3" t="s">
        <v>76</v>
      </c>
    </row>
    <row r="64" spans="1:19" s="2" customFormat="1" x14ac:dyDescent="0.25">
      <c r="A64" s="11">
        <v>2022</v>
      </c>
      <c r="B64" s="12">
        <v>44652</v>
      </c>
      <c r="C64" s="12">
        <v>44742</v>
      </c>
      <c r="D64" s="11">
        <v>3000</v>
      </c>
      <c r="E64" s="11">
        <v>3600</v>
      </c>
      <c r="F64" s="11"/>
      <c r="G64" s="11" t="s">
        <v>66</v>
      </c>
      <c r="H64" s="15">
        <v>0</v>
      </c>
      <c r="I64" s="15">
        <v>0</v>
      </c>
      <c r="J64" s="15">
        <v>0</v>
      </c>
      <c r="K64" s="15">
        <v>0</v>
      </c>
      <c r="L64" s="15">
        <v>0</v>
      </c>
      <c r="M64" s="15">
        <v>0</v>
      </c>
      <c r="N64" s="15"/>
      <c r="O64" s="18" t="s">
        <v>78</v>
      </c>
      <c r="P64" s="16" t="s">
        <v>75</v>
      </c>
      <c r="Q64" s="17">
        <v>44763</v>
      </c>
      <c r="R64" s="17">
        <v>44763</v>
      </c>
      <c r="S64" s="3" t="s">
        <v>76</v>
      </c>
    </row>
    <row r="65" spans="1:19" s="2" customFormat="1" x14ac:dyDescent="0.25">
      <c r="A65" s="11">
        <v>2022</v>
      </c>
      <c r="B65" s="12">
        <v>44652</v>
      </c>
      <c r="C65" s="12">
        <v>44742</v>
      </c>
      <c r="D65" s="11">
        <v>3000</v>
      </c>
      <c r="E65" s="11">
        <v>3700</v>
      </c>
      <c r="F65" s="11"/>
      <c r="G65" s="11" t="s">
        <v>67</v>
      </c>
      <c r="H65" s="15">
        <v>1420481.76</v>
      </c>
      <c r="I65" s="15">
        <v>1420481.76</v>
      </c>
      <c r="J65" s="15">
        <v>1420481.76</v>
      </c>
      <c r="K65" s="15">
        <v>1420481.76</v>
      </c>
      <c r="L65" s="15">
        <v>1561359.6099999999</v>
      </c>
      <c r="M65" s="15">
        <v>1555509.6099999999</v>
      </c>
      <c r="N65" s="15"/>
      <c r="O65" s="18" t="s">
        <v>78</v>
      </c>
      <c r="P65" s="16" t="s">
        <v>75</v>
      </c>
      <c r="Q65" s="17">
        <v>44763</v>
      </c>
      <c r="R65" s="17">
        <v>44763</v>
      </c>
      <c r="S65" s="3" t="s">
        <v>76</v>
      </c>
    </row>
    <row r="66" spans="1:19" s="2" customFormat="1" x14ac:dyDescent="0.25">
      <c r="A66" s="11">
        <v>2022</v>
      </c>
      <c r="B66" s="12">
        <v>44652</v>
      </c>
      <c r="C66" s="12">
        <v>44742</v>
      </c>
      <c r="D66" s="11">
        <v>3000</v>
      </c>
      <c r="E66" s="11">
        <v>3800</v>
      </c>
      <c r="F66" s="11"/>
      <c r="G66" s="11" t="s">
        <v>68</v>
      </c>
      <c r="H66" s="15">
        <v>5045.83</v>
      </c>
      <c r="I66" s="15">
        <v>5045.83</v>
      </c>
      <c r="J66" s="15">
        <v>5045.83</v>
      </c>
      <c r="K66" s="15">
        <v>5045.83</v>
      </c>
      <c r="L66" s="15">
        <v>5045.83</v>
      </c>
      <c r="M66" s="15">
        <v>5045.83</v>
      </c>
      <c r="N66" s="15"/>
      <c r="O66" s="18" t="s">
        <v>78</v>
      </c>
      <c r="P66" s="16" t="s">
        <v>75</v>
      </c>
      <c r="Q66" s="17">
        <v>44763</v>
      </c>
      <c r="R66" s="17">
        <v>44763</v>
      </c>
      <c r="S66" s="3" t="s">
        <v>76</v>
      </c>
    </row>
    <row r="67" spans="1:19" s="2" customFormat="1" x14ac:dyDescent="0.25">
      <c r="A67" s="11">
        <v>2022</v>
      </c>
      <c r="B67" s="12">
        <v>44652</v>
      </c>
      <c r="C67" s="12">
        <v>44742</v>
      </c>
      <c r="D67" s="11">
        <v>3000</v>
      </c>
      <c r="E67" s="11">
        <v>3900</v>
      </c>
      <c r="F67" s="11"/>
      <c r="G67" s="11" t="s">
        <v>69</v>
      </c>
      <c r="H67" s="15">
        <v>88033.409999999989</v>
      </c>
      <c r="I67" s="15">
        <v>88033.409999999989</v>
      </c>
      <c r="J67" s="15">
        <v>88033.409999999989</v>
      </c>
      <c r="K67" s="15">
        <v>88033.409999999989</v>
      </c>
      <c r="L67" s="15">
        <v>88033.409999999989</v>
      </c>
      <c r="M67" s="15">
        <v>88033.409999999989</v>
      </c>
      <c r="N67" s="15"/>
      <c r="O67" s="18" t="s">
        <v>78</v>
      </c>
      <c r="P67" s="16" t="s">
        <v>75</v>
      </c>
      <c r="Q67" s="17">
        <v>44763</v>
      </c>
      <c r="R67" s="17">
        <v>44763</v>
      </c>
      <c r="S67" s="3" t="s">
        <v>76</v>
      </c>
    </row>
    <row r="68" spans="1:19" s="2" customFormat="1" x14ac:dyDescent="0.25">
      <c r="A68" s="11">
        <v>2022</v>
      </c>
      <c r="B68" s="12">
        <v>44652</v>
      </c>
      <c r="C68" s="12">
        <v>44742</v>
      </c>
      <c r="D68" s="11">
        <v>4000</v>
      </c>
      <c r="E68" s="11">
        <v>4100</v>
      </c>
      <c r="F68" s="11"/>
      <c r="G68" s="11" t="s">
        <v>70</v>
      </c>
      <c r="H68" s="15">
        <v>0</v>
      </c>
      <c r="I68" s="15">
        <v>0</v>
      </c>
      <c r="J68" s="15">
        <v>0</v>
      </c>
      <c r="K68" s="15">
        <v>0</v>
      </c>
      <c r="L68" s="15">
        <v>0</v>
      </c>
      <c r="M68" s="15">
        <v>0</v>
      </c>
      <c r="N68" s="15"/>
      <c r="O68" s="18" t="s">
        <v>78</v>
      </c>
      <c r="P68" s="16" t="s">
        <v>75</v>
      </c>
      <c r="Q68" s="17">
        <v>44763</v>
      </c>
      <c r="R68" s="17">
        <v>44763</v>
      </c>
      <c r="S68" s="3" t="s">
        <v>76</v>
      </c>
    </row>
    <row r="69" spans="1:19" s="2" customFormat="1" x14ac:dyDescent="0.25">
      <c r="A69" s="11">
        <v>2022</v>
      </c>
      <c r="B69" s="12">
        <v>44652</v>
      </c>
      <c r="C69" s="12">
        <v>44742</v>
      </c>
      <c r="D69" s="11">
        <v>4000</v>
      </c>
      <c r="E69" s="11">
        <v>4400</v>
      </c>
      <c r="F69" s="11"/>
      <c r="G69" s="11" t="s">
        <v>71</v>
      </c>
      <c r="H69" s="15">
        <v>0</v>
      </c>
      <c r="I69" s="15">
        <v>0</v>
      </c>
      <c r="J69" s="15">
        <v>0</v>
      </c>
      <c r="K69" s="15">
        <v>0</v>
      </c>
      <c r="L69" s="15">
        <v>0</v>
      </c>
      <c r="M69" s="15">
        <v>0</v>
      </c>
      <c r="N69" s="15"/>
      <c r="O69" s="18" t="s">
        <v>78</v>
      </c>
      <c r="P69" s="16" t="s">
        <v>75</v>
      </c>
      <c r="Q69" s="17">
        <v>44763</v>
      </c>
      <c r="R69" s="17">
        <v>44763</v>
      </c>
      <c r="S69" s="3" t="s">
        <v>76</v>
      </c>
    </row>
    <row r="70" spans="1:19" s="2" customFormat="1" x14ac:dyDescent="0.25">
      <c r="A70" s="11">
        <v>2022</v>
      </c>
      <c r="B70" s="12">
        <v>44652</v>
      </c>
      <c r="C70" s="12">
        <v>44742</v>
      </c>
      <c r="D70" s="11">
        <v>5000</v>
      </c>
      <c r="E70" s="11">
        <v>5100</v>
      </c>
      <c r="F70" s="11"/>
      <c r="G70" s="11" t="s">
        <v>72</v>
      </c>
      <c r="H70" s="11">
        <v>0</v>
      </c>
      <c r="I70" s="11">
        <v>0</v>
      </c>
      <c r="J70" s="11">
        <v>0</v>
      </c>
      <c r="K70" s="11">
        <v>0</v>
      </c>
      <c r="L70" s="11">
        <v>0</v>
      </c>
      <c r="M70" s="11">
        <v>0</v>
      </c>
      <c r="N70" s="15"/>
      <c r="O70" s="18" t="s">
        <v>78</v>
      </c>
      <c r="P70" s="16" t="s">
        <v>75</v>
      </c>
      <c r="Q70" s="17">
        <v>44763</v>
      </c>
      <c r="R70" s="17">
        <v>44763</v>
      </c>
      <c r="S70" s="3" t="s">
        <v>76</v>
      </c>
    </row>
    <row r="71" spans="1:19" s="2" customFormat="1" x14ac:dyDescent="0.25">
      <c r="A71" s="11">
        <v>2022</v>
      </c>
      <c r="B71" s="12">
        <v>44652</v>
      </c>
      <c r="C71" s="12">
        <v>44742</v>
      </c>
      <c r="D71" s="11">
        <v>5000</v>
      </c>
      <c r="E71" s="11">
        <v>5600</v>
      </c>
      <c r="F71" s="11"/>
      <c r="G71" s="11" t="s">
        <v>60</v>
      </c>
      <c r="H71" s="11">
        <v>0</v>
      </c>
      <c r="I71" s="15">
        <v>0</v>
      </c>
      <c r="J71" s="15">
        <v>0</v>
      </c>
      <c r="K71" s="15">
        <v>0</v>
      </c>
      <c r="L71" s="15">
        <v>0</v>
      </c>
      <c r="M71" s="15">
        <v>0</v>
      </c>
      <c r="N71" s="15"/>
      <c r="O71" s="18" t="s">
        <v>78</v>
      </c>
      <c r="P71" s="16" t="s">
        <v>75</v>
      </c>
      <c r="Q71" s="17">
        <v>44763</v>
      </c>
      <c r="R71" s="17">
        <v>44763</v>
      </c>
      <c r="S71" s="3" t="s">
        <v>76</v>
      </c>
    </row>
    <row r="72" spans="1:19" s="2" customFormat="1" x14ac:dyDescent="0.25">
      <c r="A72" s="11">
        <v>2022</v>
      </c>
      <c r="B72" s="12">
        <v>44652</v>
      </c>
      <c r="C72" s="12">
        <v>44742</v>
      </c>
      <c r="D72" s="11">
        <v>5000</v>
      </c>
      <c r="E72" s="11">
        <v>5900</v>
      </c>
      <c r="F72" s="11"/>
      <c r="G72" s="11" t="s">
        <v>73</v>
      </c>
      <c r="H72" s="11">
        <v>0</v>
      </c>
      <c r="I72" s="11">
        <v>0</v>
      </c>
      <c r="J72" s="11">
        <v>0</v>
      </c>
      <c r="K72" s="11">
        <v>0</v>
      </c>
      <c r="L72" s="11">
        <v>0</v>
      </c>
      <c r="M72" s="11">
        <v>0</v>
      </c>
      <c r="N72" s="15"/>
      <c r="O72" s="18" t="s">
        <v>78</v>
      </c>
      <c r="P72" s="16" t="s">
        <v>75</v>
      </c>
      <c r="Q72" s="17">
        <v>44763</v>
      </c>
      <c r="R72" s="17">
        <v>44763</v>
      </c>
      <c r="S72" s="3" t="s">
        <v>76</v>
      </c>
    </row>
    <row r="73" spans="1:19" s="2" customFormat="1" x14ac:dyDescent="0.25">
      <c r="A73" s="11">
        <v>2022</v>
      </c>
      <c r="B73" s="12">
        <v>44652</v>
      </c>
      <c r="C73" s="12">
        <v>44742</v>
      </c>
      <c r="D73" s="11">
        <v>8000</v>
      </c>
      <c r="E73" s="11">
        <v>8500</v>
      </c>
      <c r="F73" s="11"/>
      <c r="G73" s="11" t="s">
        <v>74</v>
      </c>
      <c r="H73" s="11">
        <v>0</v>
      </c>
      <c r="I73" s="11">
        <v>0</v>
      </c>
      <c r="J73" s="11">
        <v>0</v>
      </c>
      <c r="K73" s="11">
        <v>0</v>
      </c>
      <c r="L73" s="11">
        <v>0</v>
      </c>
      <c r="M73" s="11">
        <v>0</v>
      </c>
      <c r="N73" s="15"/>
      <c r="O73" s="18" t="s">
        <v>78</v>
      </c>
      <c r="P73" s="16" t="s">
        <v>75</v>
      </c>
      <c r="Q73" s="17">
        <v>44763</v>
      </c>
      <c r="R73" s="17">
        <v>44763</v>
      </c>
      <c r="S73" s="3" t="s">
        <v>76</v>
      </c>
    </row>
    <row r="74" spans="1:19" x14ac:dyDescent="0.25">
      <c r="A74" s="3">
        <v>2022</v>
      </c>
      <c r="B74" s="4">
        <v>44562</v>
      </c>
      <c r="C74" s="4">
        <v>44651</v>
      </c>
      <c r="D74" s="5">
        <v>2100</v>
      </c>
      <c r="G74" s="3" t="s">
        <v>53</v>
      </c>
      <c r="H74" s="6">
        <f>+'[1]2000'!$P$109</f>
        <v>218287.99000000002</v>
      </c>
      <c r="I74" s="6">
        <f t="shared" ref="I74:I96" si="0">+H74</f>
        <v>218287.99000000002</v>
      </c>
      <c r="J74" s="6">
        <f>+'[1]2000'!$Y$109</f>
        <v>218287.99000000002</v>
      </c>
      <c r="K74" s="6">
        <f>+'[1]2000'!$AC$109</f>
        <v>61675.27</v>
      </c>
      <c r="L74" s="6">
        <f>+'[1]2000'!$AF$109</f>
        <v>4396.3999999999996</v>
      </c>
      <c r="M74" s="6">
        <f>+'[1]2000'!$AH$109</f>
        <v>4048.4</v>
      </c>
      <c r="N74" s="3"/>
      <c r="O74" s="9" t="s">
        <v>77</v>
      </c>
      <c r="P74" s="7" t="s">
        <v>75</v>
      </c>
      <c r="Q74" s="8">
        <v>44663</v>
      </c>
      <c r="R74" s="8">
        <v>44663</v>
      </c>
      <c r="S74" s="3" t="s">
        <v>76</v>
      </c>
    </row>
    <row r="75" spans="1:19" x14ac:dyDescent="0.25">
      <c r="A75" s="3">
        <v>2022</v>
      </c>
      <c r="B75" s="4">
        <v>44562</v>
      </c>
      <c r="C75" s="4">
        <v>44651</v>
      </c>
      <c r="D75" s="3">
        <v>2200</v>
      </c>
      <c r="G75" s="3" t="s">
        <v>54</v>
      </c>
      <c r="H75" s="6">
        <v>0</v>
      </c>
      <c r="I75" s="6">
        <f t="shared" si="0"/>
        <v>0</v>
      </c>
      <c r="J75" s="6">
        <v>0</v>
      </c>
      <c r="K75" s="6">
        <v>0</v>
      </c>
      <c r="L75" s="6">
        <v>0</v>
      </c>
      <c r="M75" s="6">
        <v>0</v>
      </c>
      <c r="N75" s="3"/>
      <c r="O75" s="9" t="s">
        <v>77</v>
      </c>
      <c r="P75" s="7" t="s">
        <v>75</v>
      </c>
      <c r="Q75" s="8">
        <v>44663</v>
      </c>
      <c r="R75" s="8">
        <v>44663</v>
      </c>
      <c r="S75" s="3" t="s">
        <v>76</v>
      </c>
    </row>
    <row r="76" spans="1:19" x14ac:dyDescent="0.25">
      <c r="A76" s="3">
        <v>2022</v>
      </c>
      <c r="B76" s="4">
        <v>44562</v>
      </c>
      <c r="C76" s="4">
        <v>44651</v>
      </c>
      <c r="D76" s="3">
        <v>2300</v>
      </c>
      <c r="G76" s="3" t="s">
        <v>55</v>
      </c>
      <c r="H76" s="6">
        <f>+'[2]2000'!$C$310</f>
        <v>0</v>
      </c>
      <c r="I76" s="6">
        <f t="shared" si="0"/>
        <v>0</v>
      </c>
      <c r="J76" s="6">
        <v>0</v>
      </c>
      <c r="K76" s="6">
        <v>0</v>
      </c>
      <c r="L76" s="6">
        <v>0</v>
      </c>
      <c r="M76" s="6">
        <v>0</v>
      </c>
      <c r="N76" s="3"/>
      <c r="O76" s="9" t="s">
        <v>77</v>
      </c>
      <c r="P76" s="7" t="s">
        <v>75</v>
      </c>
      <c r="Q76" s="8">
        <v>44663</v>
      </c>
      <c r="R76" s="8">
        <v>44663</v>
      </c>
      <c r="S76" s="3" t="s">
        <v>76</v>
      </c>
    </row>
    <row r="77" spans="1:19" x14ac:dyDescent="0.25">
      <c r="A77" s="3">
        <v>2022</v>
      </c>
      <c r="B77" s="4">
        <v>44562</v>
      </c>
      <c r="C77" s="4">
        <v>44651</v>
      </c>
      <c r="D77" s="3">
        <v>2400</v>
      </c>
      <c r="G77" s="3" t="s">
        <v>56</v>
      </c>
      <c r="H77" s="6">
        <f>+'[1]2000'!$P$110</f>
        <v>205935.73</v>
      </c>
      <c r="I77" s="6">
        <f t="shared" si="0"/>
        <v>205935.73</v>
      </c>
      <c r="J77" s="6">
        <f>+'[1]2000'!$Y$110</f>
        <v>205935.73</v>
      </c>
      <c r="K77" s="6">
        <f>+'[1]2000'!$AC$110</f>
        <v>205935.73</v>
      </c>
      <c r="L77" s="6">
        <f>+'[1]2000'!$AF$110</f>
        <v>205935.73</v>
      </c>
      <c r="M77" s="6">
        <f>+'[1]2000'!$AH$110</f>
        <v>128860.68999999999</v>
      </c>
      <c r="N77" s="3"/>
      <c r="O77" s="9" t="s">
        <v>77</v>
      </c>
      <c r="P77" s="7" t="s">
        <v>75</v>
      </c>
      <c r="Q77" s="8">
        <v>44663</v>
      </c>
      <c r="R77" s="8">
        <v>44663</v>
      </c>
      <c r="S77" s="3" t="s">
        <v>76</v>
      </c>
    </row>
    <row r="78" spans="1:19" x14ac:dyDescent="0.25">
      <c r="A78" s="3">
        <v>2022</v>
      </c>
      <c r="B78" s="4">
        <v>44562</v>
      </c>
      <c r="C78" s="4">
        <v>44651</v>
      </c>
      <c r="D78" s="3">
        <v>2500</v>
      </c>
      <c r="G78" s="3" t="s">
        <v>57</v>
      </c>
      <c r="H78" s="6">
        <f>+'[1]2000'!$P$111</f>
        <v>104860.90000000001</v>
      </c>
      <c r="I78" s="6">
        <f t="shared" si="0"/>
        <v>104860.90000000001</v>
      </c>
      <c r="J78" s="6">
        <f>+'[1]2000'!$Y$111</f>
        <v>104860.90000000001</v>
      </c>
      <c r="K78" s="6">
        <f>+'[1]2000'!$AC$111</f>
        <v>104860.90000000001</v>
      </c>
      <c r="L78" s="6">
        <f>+'[1]2000'!$AF$111</f>
        <v>104860.90000000001</v>
      </c>
      <c r="M78" s="6">
        <f>+'[1]2000'!$AH$111</f>
        <v>103945.66</v>
      </c>
      <c r="N78" s="3"/>
      <c r="O78" s="9" t="s">
        <v>77</v>
      </c>
      <c r="P78" s="7" t="s">
        <v>75</v>
      </c>
      <c r="Q78" s="8">
        <v>44663</v>
      </c>
      <c r="R78" s="8">
        <v>44663</v>
      </c>
      <c r="S78" s="3" t="s">
        <v>76</v>
      </c>
    </row>
    <row r="79" spans="1:19" x14ac:dyDescent="0.25">
      <c r="A79" s="3">
        <v>2022</v>
      </c>
      <c r="B79" s="4">
        <v>44562</v>
      </c>
      <c r="C79" s="4">
        <v>44651</v>
      </c>
      <c r="D79" s="3">
        <v>2600</v>
      </c>
      <c r="G79" s="3" t="s">
        <v>58</v>
      </c>
      <c r="H79" s="6">
        <f>+'[1]2000'!$P$112</f>
        <v>4751213.63</v>
      </c>
      <c r="I79" s="6">
        <f t="shared" si="0"/>
        <v>4751213.63</v>
      </c>
      <c r="J79" s="6">
        <f>+'[1]2000'!$Y$112</f>
        <v>4751213.63</v>
      </c>
      <c r="K79" s="6">
        <f>+'[1]2000'!$AC$112</f>
        <v>4336908.8800000008</v>
      </c>
      <c r="L79" s="6">
        <f>+'[1]2000'!$AF$112</f>
        <v>64362.6</v>
      </c>
      <c r="M79" s="6">
        <f>+'[1]2000'!$AH$112</f>
        <v>2459.1999999999998</v>
      </c>
      <c r="N79" s="3"/>
      <c r="O79" s="9" t="s">
        <v>77</v>
      </c>
      <c r="P79" s="7" t="s">
        <v>75</v>
      </c>
      <c r="Q79" s="8">
        <v>44663</v>
      </c>
      <c r="R79" s="8">
        <v>44663</v>
      </c>
      <c r="S79" s="3" t="s">
        <v>76</v>
      </c>
    </row>
    <row r="80" spans="1:19" x14ac:dyDescent="0.25">
      <c r="A80" s="3">
        <v>2022</v>
      </c>
      <c r="B80" s="4">
        <v>44562</v>
      </c>
      <c r="C80" s="4">
        <v>44651</v>
      </c>
      <c r="D80" s="3">
        <v>2700</v>
      </c>
      <c r="G80" s="3" t="s">
        <v>59</v>
      </c>
      <c r="H80" s="6">
        <v>0</v>
      </c>
      <c r="I80" s="6">
        <f t="shared" si="0"/>
        <v>0</v>
      </c>
      <c r="J80" s="6">
        <v>0</v>
      </c>
      <c r="K80" s="6">
        <v>0</v>
      </c>
      <c r="L80" s="6">
        <v>0</v>
      </c>
      <c r="M80" s="6">
        <v>0</v>
      </c>
      <c r="N80" s="3"/>
      <c r="O80" s="9" t="s">
        <v>77</v>
      </c>
      <c r="P80" s="7" t="s">
        <v>75</v>
      </c>
      <c r="Q80" s="8">
        <v>44663</v>
      </c>
      <c r="R80" s="8">
        <v>44663</v>
      </c>
      <c r="S80" s="3" t="s">
        <v>76</v>
      </c>
    </row>
    <row r="81" spans="1:19" x14ac:dyDescent="0.25">
      <c r="A81" s="3">
        <v>2022</v>
      </c>
      <c r="B81" s="4">
        <v>44562</v>
      </c>
      <c r="C81" s="4">
        <v>44651</v>
      </c>
      <c r="D81" s="3">
        <v>2900</v>
      </c>
      <c r="G81" s="3" t="s">
        <v>60</v>
      </c>
      <c r="H81" s="6">
        <f>+'[1]2000'!$P$113</f>
        <v>1287523.95</v>
      </c>
      <c r="I81" s="6">
        <f t="shared" si="0"/>
        <v>1287523.95</v>
      </c>
      <c r="J81" s="6">
        <f>+'[1]2000'!$Y$113</f>
        <v>1287523.95</v>
      </c>
      <c r="K81" s="6">
        <f>+'[1]2000'!$AC$113</f>
        <v>1287523.95</v>
      </c>
      <c r="L81" s="6">
        <f>+'[1]2000'!$AF$113</f>
        <v>890269.70000000007</v>
      </c>
      <c r="M81" s="6">
        <f>+'[1]2000'!$AH$113</f>
        <v>159965.92000000001</v>
      </c>
      <c r="N81" s="3"/>
      <c r="O81" s="9" t="s">
        <v>77</v>
      </c>
      <c r="P81" s="7" t="s">
        <v>75</v>
      </c>
      <c r="Q81" s="8">
        <v>44663</v>
      </c>
      <c r="R81" s="8">
        <v>44663</v>
      </c>
      <c r="S81" s="3" t="s">
        <v>76</v>
      </c>
    </row>
    <row r="82" spans="1:19" x14ac:dyDescent="0.25">
      <c r="A82" s="3">
        <v>2022</v>
      </c>
      <c r="B82" s="4">
        <v>44562</v>
      </c>
      <c r="C82" s="4">
        <v>44651</v>
      </c>
      <c r="D82" s="3">
        <v>3100</v>
      </c>
      <c r="G82" s="3" t="s">
        <v>61</v>
      </c>
      <c r="H82" s="6">
        <f>+'[1]3000'!$P$148</f>
        <v>1749809.2899999998</v>
      </c>
      <c r="I82" s="6">
        <f t="shared" si="0"/>
        <v>1749809.2899999998</v>
      </c>
      <c r="J82" s="6">
        <f>+'[1]3000'!$Y$148</f>
        <v>1749809.2899999998</v>
      </c>
      <c r="K82" s="6">
        <f>+'[1]3000'!$AC$148</f>
        <v>1749809.39</v>
      </c>
      <c r="L82" s="6">
        <f>+'[1]3000'!$AF$148</f>
        <v>1517829.4399999997</v>
      </c>
      <c r="M82" s="6">
        <f>+'[1]3000'!$AH$148</f>
        <v>1714007.4399999997</v>
      </c>
      <c r="N82" s="3"/>
      <c r="O82" s="9" t="s">
        <v>77</v>
      </c>
      <c r="P82" s="7" t="s">
        <v>75</v>
      </c>
      <c r="Q82" s="8">
        <v>44663</v>
      </c>
      <c r="R82" s="8">
        <v>44663</v>
      </c>
      <c r="S82" s="3" t="s">
        <v>76</v>
      </c>
    </row>
    <row r="83" spans="1:19" x14ac:dyDescent="0.25">
      <c r="A83" s="3">
        <v>2022</v>
      </c>
      <c r="B83" s="4">
        <v>44562</v>
      </c>
      <c r="C83" s="4">
        <v>44651</v>
      </c>
      <c r="D83" s="3">
        <v>3200</v>
      </c>
      <c r="G83" s="3" t="s">
        <v>62</v>
      </c>
      <c r="H83" s="6">
        <f>+'[1]3000'!$P$149</f>
        <v>204044</v>
      </c>
      <c r="I83" s="6">
        <f t="shared" si="0"/>
        <v>204044</v>
      </c>
      <c r="J83" s="6">
        <f>+'[1]3000'!$Y$149</f>
        <v>204044</v>
      </c>
      <c r="K83" s="6">
        <f>+'[1]3000'!$AC$149</f>
        <v>204044</v>
      </c>
      <c r="L83" s="6">
        <f>+'[1]3000'!$AF$149</f>
        <v>59160</v>
      </c>
      <c r="M83" s="6">
        <f>+'[1]3000'!$AH$149</f>
        <v>59160</v>
      </c>
      <c r="N83" s="3"/>
      <c r="O83" s="9" t="s">
        <v>77</v>
      </c>
      <c r="P83" s="7" t="s">
        <v>75</v>
      </c>
      <c r="Q83" s="8">
        <v>44663</v>
      </c>
      <c r="R83" s="8">
        <v>44663</v>
      </c>
      <c r="S83" s="3" t="s">
        <v>76</v>
      </c>
    </row>
    <row r="84" spans="1:19" x14ac:dyDescent="0.25">
      <c r="A84" s="3">
        <v>2022</v>
      </c>
      <c r="B84" s="4">
        <v>44562</v>
      </c>
      <c r="C84" s="4">
        <v>44651</v>
      </c>
      <c r="D84" s="3">
        <v>3300</v>
      </c>
      <c r="G84" s="3" t="s">
        <v>63</v>
      </c>
      <c r="H84" s="6">
        <f>+'[1]3000'!$P$150</f>
        <v>976666.66</v>
      </c>
      <c r="I84" s="6">
        <f t="shared" si="0"/>
        <v>976666.66</v>
      </c>
      <c r="J84" s="6">
        <f>+'[1]3000'!$Y$150</f>
        <v>976666.66</v>
      </c>
      <c r="K84" s="6">
        <f>+'[1]3000'!$AC$150</f>
        <v>46666.66</v>
      </c>
      <c r="L84" s="6">
        <f>+'[1]3000'!$AF$150</f>
        <v>46666.66</v>
      </c>
      <c r="M84" s="6">
        <f>+'[1]3000'!$AH$150</f>
        <v>46666.66</v>
      </c>
      <c r="N84" s="3"/>
      <c r="O84" s="9" t="s">
        <v>77</v>
      </c>
      <c r="P84" s="7" t="s">
        <v>75</v>
      </c>
      <c r="Q84" s="8">
        <v>44663</v>
      </c>
      <c r="R84" s="8">
        <v>44663</v>
      </c>
      <c r="S84" s="3" t="s">
        <v>76</v>
      </c>
    </row>
    <row r="85" spans="1:19" x14ac:dyDescent="0.25">
      <c r="A85" s="3">
        <v>2022</v>
      </c>
      <c r="B85" s="4">
        <v>44562</v>
      </c>
      <c r="C85" s="4">
        <v>44651</v>
      </c>
      <c r="D85" s="3">
        <v>3400</v>
      </c>
      <c r="G85" s="3" t="s">
        <v>64</v>
      </c>
      <c r="H85" s="6">
        <f>+'[1]3000'!$P$151</f>
        <v>182215.12</v>
      </c>
      <c r="I85" s="6">
        <f t="shared" si="0"/>
        <v>182215.12</v>
      </c>
      <c r="J85" s="6">
        <f>+'[1]3000'!$Y$151</f>
        <v>182215.12</v>
      </c>
      <c r="K85" s="6">
        <f>+'[1]3000'!$AC$151</f>
        <v>58522</v>
      </c>
      <c r="L85" s="6">
        <f>+'[1]3000'!$AF$151</f>
        <v>35989</v>
      </c>
      <c r="M85" s="6">
        <f>+'[1]3000'!$AH$151</f>
        <v>18154</v>
      </c>
      <c r="N85" s="3"/>
      <c r="O85" s="9" t="s">
        <v>77</v>
      </c>
      <c r="P85" s="7" t="s">
        <v>75</v>
      </c>
      <c r="Q85" s="8">
        <v>44663</v>
      </c>
      <c r="R85" s="8">
        <v>44663</v>
      </c>
      <c r="S85" s="3" t="s">
        <v>76</v>
      </c>
    </row>
    <row r="86" spans="1:19" x14ac:dyDescent="0.25">
      <c r="A86" s="3">
        <v>2022</v>
      </c>
      <c r="B86" s="4">
        <v>44562</v>
      </c>
      <c r="C86" s="4">
        <v>44651</v>
      </c>
      <c r="D86" s="3">
        <v>3500</v>
      </c>
      <c r="G86" s="3" t="s">
        <v>65</v>
      </c>
      <c r="H86" s="6">
        <f>+'[1]3000'!$P$152</f>
        <v>327676.79999999999</v>
      </c>
      <c r="I86" s="6">
        <f t="shared" si="0"/>
        <v>327676.79999999999</v>
      </c>
      <c r="J86" s="6">
        <f>+'[1]3000'!$Y$152</f>
        <v>327676.79999999999</v>
      </c>
      <c r="K86" s="6">
        <f>+'[1]3000'!$AC$152</f>
        <v>327676.79999999999</v>
      </c>
      <c r="L86" s="6">
        <f>+'[1]3000'!$AF$152</f>
        <v>247631</v>
      </c>
      <c r="M86" s="6">
        <f>+'[1]3000'!$AH$152</f>
        <v>151124.79999999999</v>
      </c>
      <c r="N86" s="3"/>
      <c r="O86" s="9" t="s">
        <v>77</v>
      </c>
      <c r="P86" s="7" t="s">
        <v>75</v>
      </c>
      <c r="Q86" s="8">
        <v>44663</v>
      </c>
      <c r="R86" s="8">
        <v>44663</v>
      </c>
      <c r="S86" s="3" t="s">
        <v>76</v>
      </c>
    </row>
    <row r="87" spans="1:19" x14ac:dyDescent="0.25">
      <c r="A87" s="3">
        <v>2022</v>
      </c>
      <c r="B87" s="4">
        <v>44562</v>
      </c>
      <c r="C87" s="4">
        <v>44651</v>
      </c>
      <c r="D87" s="3">
        <v>3600</v>
      </c>
      <c r="G87" s="3" t="s">
        <v>66</v>
      </c>
      <c r="H87" s="6">
        <v>0</v>
      </c>
      <c r="I87" s="6">
        <f t="shared" si="0"/>
        <v>0</v>
      </c>
      <c r="J87" s="6">
        <v>0</v>
      </c>
      <c r="K87" s="6">
        <v>0</v>
      </c>
      <c r="L87" s="6">
        <v>0</v>
      </c>
      <c r="M87" s="6">
        <v>0</v>
      </c>
      <c r="N87" s="3"/>
      <c r="O87" s="9" t="s">
        <v>77</v>
      </c>
      <c r="P87" s="7" t="s">
        <v>75</v>
      </c>
      <c r="Q87" s="8">
        <v>44663</v>
      </c>
      <c r="R87" s="8">
        <v>44663</v>
      </c>
      <c r="S87" s="3" t="s">
        <v>76</v>
      </c>
    </row>
    <row r="88" spans="1:19" x14ac:dyDescent="0.25">
      <c r="A88" s="3">
        <v>2022</v>
      </c>
      <c r="B88" s="4">
        <v>44562</v>
      </c>
      <c r="C88" s="4">
        <v>44651</v>
      </c>
      <c r="D88" s="3">
        <v>3700</v>
      </c>
      <c r="G88" s="3" t="s">
        <v>67</v>
      </c>
      <c r="H88" s="6">
        <f>+'[1]3000'!$P$153</f>
        <v>857938.97000000009</v>
      </c>
      <c r="I88" s="6">
        <f t="shared" si="0"/>
        <v>857938.97000000009</v>
      </c>
      <c r="J88" s="6">
        <f>+'[1]3000'!$Y$153</f>
        <v>857938.97000000009</v>
      </c>
      <c r="K88" s="6">
        <f>+'[1]3000'!$AC$153</f>
        <v>857928.97000000009</v>
      </c>
      <c r="L88" s="6">
        <f>+'[1]3000'!$AF$153</f>
        <v>665464.12</v>
      </c>
      <c r="M88" s="6">
        <f>+'[1]3000'!$AH$153</f>
        <v>643234.12</v>
      </c>
      <c r="N88" s="3"/>
      <c r="O88" s="9" t="s">
        <v>77</v>
      </c>
      <c r="P88" s="7" t="s">
        <v>75</v>
      </c>
      <c r="Q88" s="8">
        <v>44663</v>
      </c>
      <c r="R88" s="8">
        <v>44663</v>
      </c>
      <c r="S88" s="3" t="s">
        <v>76</v>
      </c>
    </row>
    <row r="89" spans="1:19" x14ac:dyDescent="0.25">
      <c r="A89" s="3">
        <v>2022</v>
      </c>
      <c r="B89" s="4">
        <v>44562</v>
      </c>
      <c r="C89" s="4">
        <v>44651</v>
      </c>
      <c r="D89" s="3">
        <v>3800</v>
      </c>
      <c r="G89" s="3" t="s">
        <v>68</v>
      </c>
      <c r="H89" s="6">
        <v>0</v>
      </c>
      <c r="I89" s="6">
        <f t="shared" si="0"/>
        <v>0</v>
      </c>
      <c r="J89" s="6">
        <v>0</v>
      </c>
      <c r="K89" s="6">
        <v>0</v>
      </c>
      <c r="L89" s="6">
        <v>0</v>
      </c>
      <c r="M89" s="6">
        <v>0</v>
      </c>
      <c r="N89" s="3"/>
      <c r="O89" s="9" t="s">
        <v>77</v>
      </c>
      <c r="P89" s="7" t="s">
        <v>75</v>
      </c>
      <c r="Q89" s="8">
        <v>44663</v>
      </c>
      <c r="R89" s="8">
        <v>44663</v>
      </c>
      <c r="S89" s="3" t="s">
        <v>76</v>
      </c>
    </row>
    <row r="90" spans="1:19" x14ac:dyDescent="0.25">
      <c r="A90" s="3">
        <v>2022</v>
      </c>
      <c r="B90" s="4">
        <v>44562</v>
      </c>
      <c r="C90" s="4">
        <v>44651</v>
      </c>
      <c r="D90" s="3">
        <v>3900</v>
      </c>
      <c r="G90" s="3" t="s">
        <v>69</v>
      </c>
      <c r="H90" s="6">
        <v>0</v>
      </c>
      <c r="I90" s="6">
        <f t="shared" si="0"/>
        <v>0</v>
      </c>
      <c r="J90" s="6">
        <v>0</v>
      </c>
      <c r="K90" s="6">
        <v>0</v>
      </c>
      <c r="L90" s="6">
        <v>0</v>
      </c>
      <c r="M90" s="6">
        <v>0</v>
      </c>
      <c r="N90" s="3"/>
      <c r="O90" s="9" t="s">
        <v>77</v>
      </c>
      <c r="P90" s="7" t="s">
        <v>75</v>
      </c>
      <c r="Q90" s="8">
        <v>44663</v>
      </c>
      <c r="R90" s="8">
        <v>44663</v>
      </c>
      <c r="S90" s="3" t="s">
        <v>76</v>
      </c>
    </row>
    <row r="91" spans="1:19" x14ac:dyDescent="0.25">
      <c r="A91" s="3">
        <v>2022</v>
      </c>
      <c r="B91" s="4">
        <v>44562</v>
      </c>
      <c r="C91" s="4">
        <v>44651</v>
      </c>
      <c r="D91" s="3">
        <v>4100</v>
      </c>
      <c r="G91" s="3" t="s">
        <v>70</v>
      </c>
      <c r="H91" s="6">
        <v>3000000</v>
      </c>
      <c r="I91" s="6">
        <f t="shared" si="0"/>
        <v>3000000</v>
      </c>
      <c r="J91" s="6">
        <v>0</v>
      </c>
      <c r="K91" s="6">
        <f>+I91</f>
        <v>3000000</v>
      </c>
      <c r="L91" s="6">
        <f>+K91</f>
        <v>3000000</v>
      </c>
      <c r="M91" s="6">
        <v>0</v>
      </c>
      <c r="N91" s="3"/>
      <c r="O91" s="9" t="s">
        <v>77</v>
      </c>
      <c r="P91" s="7" t="s">
        <v>75</v>
      </c>
      <c r="Q91" s="8">
        <v>44663</v>
      </c>
      <c r="R91" s="8">
        <v>44663</v>
      </c>
      <c r="S91" s="3" t="s">
        <v>76</v>
      </c>
    </row>
    <row r="92" spans="1:19" x14ac:dyDescent="0.25">
      <c r="A92" s="3">
        <v>2022</v>
      </c>
      <c r="B92" s="4">
        <v>44562</v>
      </c>
      <c r="C92" s="4">
        <v>44651</v>
      </c>
      <c r="D92" s="3">
        <v>4400</v>
      </c>
      <c r="G92" s="3" t="s">
        <v>71</v>
      </c>
      <c r="H92" s="6">
        <v>0</v>
      </c>
      <c r="I92" s="6">
        <f t="shared" si="0"/>
        <v>0</v>
      </c>
      <c r="J92" s="6">
        <v>0</v>
      </c>
      <c r="K92" s="6">
        <v>0</v>
      </c>
      <c r="L92" s="6">
        <v>0</v>
      </c>
      <c r="M92" s="6">
        <v>0</v>
      </c>
      <c r="N92" s="3"/>
      <c r="O92" s="9" t="s">
        <v>77</v>
      </c>
      <c r="P92" s="7" t="s">
        <v>75</v>
      </c>
      <c r="Q92" s="8">
        <v>44663</v>
      </c>
      <c r="R92" s="8">
        <v>44663</v>
      </c>
      <c r="S92" s="3" t="s">
        <v>76</v>
      </c>
    </row>
    <row r="93" spans="1:19" x14ac:dyDescent="0.25">
      <c r="A93" s="3">
        <v>2022</v>
      </c>
      <c r="B93" s="4">
        <v>44562</v>
      </c>
      <c r="C93" s="4">
        <v>44651</v>
      </c>
      <c r="D93" s="3">
        <v>5100</v>
      </c>
      <c r="G93" s="3" t="s">
        <v>72</v>
      </c>
      <c r="H93" s="6">
        <v>0</v>
      </c>
      <c r="I93" s="6">
        <f t="shared" si="0"/>
        <v>0</v>
      </c>
      <c r="J93" s="6">
        <v>0</v>
      </c>
      <c r="K93" s="6">
        <v>0</v>
      </c>
      <c r="L93" s="6">
        <v>0</v>
      </c>
      <c r="M93" s="6">
        <v>0</v>
      </c>
      <c r="N93" s="3"/>
      <c r="O93" s="9" t="s">
        <v>77</v>
      </c>
      <c r="P93" s="7" t="s">
        <v>75</v>
      </c>
      <c r="Q93" s="8">
        <v>44663</v>
      </c>
      <c r="R93" s="8">
        <v>44663</v>
      </c>
      <c r="S93" s="3" t="s">
        <v>76</v>
      </c>
    </row>
    <row r="94" spans="1:19" x14ac:dyDescent="0.25">
      <c r="A94" s="3">
        <v>2022</v>
      </c>
      <c r="B94" s="4">
        <v>44562</v>
      </c>
      <c r="C94" s="4">
        <v>44651</v>
      </c>
      <c r="D94" s="3">
        <v>5600</v>
      </c>
      <c r="G94" s="3" t="s">
        <v>60</v>
      </c>
      <c r="H94" s="6">
        <v>0</v>
      </c>
      <c r="I94" s="6">
        <f t="shared" si="0"/>
        <v>0</v>
      </c>
      <c r="J94" s="6">
        <v>0</v>
      </c>
      <c r="K94" s="6">
        <v>0</v>
      </c>
      <c r="L94" s="6">
        <v>0</v>
      </c>
      <c r="M94" s="6">
        <v>0</v>
      </c>
      <c r="N94" s="3"/>
      <c r="O94" s="9" t="s">
        <v>77</v>
      </c>
      <c r="P94" s="7" t="s">
        <v>75</v>
      </c>
      <c r="Q94" s="8">
        <v>44663</v>
      </c>
      <c r="R94" s="8">
        <v>44663</v>
      </c>
      <c r="S94" s="3" t="s">
        <v>76</v>
      </c>
    </row>
    <row r="95" spans="1:19" x14ac:dyDescent="0.25">
      <c r="A95" s="3">
        <v>2022</v>
      </c>
      <c r="B95" s="4">
        <v>44562</v>
      </c>
      <c r="C95" s="4">
        <v>44651</v>
      </c>
      <c r="D95" s="3">
        <v>5900</v>
      </c>
      <c r="G95" s="3" t="s">
        <v>73</v>
      </c>
      <c r="H95" s="6">
        <v>0</v>
      </c>
      <c r="I95" s="6">
        <f t="shared" si="0"/>
        <v>0</v>
      </c>
      <c r="J95" s="6">
        <f>+'[2]5000'!$H$36</f>
        <v>0</v>
      </c>
      <c r="K95" s="6">
        <v>0</v>
      </c>
      <c r="L95" s="6">
        <v>0</v>
      </c>
      <c r="M95" s="6">
        <v>0</v>
      </c>
      <c r="N95" s="3"/>
      <c r="O95" s="9" t="s">
        <v>77</v>
      </c>
      <c r="P95" s="7" t="s">
        <v>75</v>
      </c>
      <c r="Q95" s="8">
        <v>44663</v>
      </c>
      <c r="R95" s="8">
        <v>44663</v>
      </c>
      <c r="S95" s="3" t="s">
        <v>76</v>
      </c>
    </row>
    <row r="96" spans="1:19" x14ac:dyDescent="0.25">
      <c r="A96" s="3">
        <v>2022</v>
      </c>
      <c r="B96" s="4">
        <v>44562</v>
      </c>
      <c r="C96" s="4">
        <v>44651</v>
      </c>
      <c r="D96" s="3">
        <v>8500</v>
      </c>
      <c r="G96" s="3" t="s">
        <v>74</v>
      </c>
      <c r="H96" s="6">
        <v>500001</v>
      </c>
      <c r="I96" s="6">
        <f t="shared" si="0"/>
        <v>500001</v>
      </c>
      <c r="J96" s="6">
        <f>+'[2]8000'!$H$36</f>
        <v>0</v>
      </c>
      <c r="K96" s="6">
        <v>0</v>
      </c>
      <c r="L96" s="6">
        <v>0</v>
      </c>
      <c r="M96" s="6">
        <v>0</v>
      </c>
      <c r="N96" s="3"/>
      <c r="O96" s="9" t="s">
        <v>77</v>
      </c>
      <c r="P96" s="7" t="s">
        <v>75</v>
      </c>
      <c r="Q96" s="8">
        <v>44663</v>
      </c>
      <c r="R96" s="8">
        <v>44663</v>
      </c>
      <c r="S96" s="3" t="s">
        <v>76</v>
      </c>
    </row>
  </sheetData>
  <mergeCells count="7">
    <mergeCell ref="A6:S6"/>
    <mergeCell ref="A2:C2"/>
    <mergeCell ref="D2:F2"/>
    <mergeCell ref="G2:I2"/>
    <mergeCell ref="A3:C3"/>
    <mergeCell ref="D3:F3"/>
    <mergeCell ref="G3:I3"/>
  </mergeCells>
  <hyperlinks>
    <hyperlink ref="O74" r:id="rId1" xr:uid="{7D912A48-B640-4523-9563-4E37E1979C2E}"/>
    <hyperlink ref="O75:O96" r:id="rId2" display="https://docs.google.com/spreadsheets/d/1BYjAmNzzYQkN-hJTIcN06kHhM7VUPib-/edit?usp=sharing&amp;ouid=110339552550230023126&amp;rtpof=true&amp;sd=true" xr:uid="{D2A2911A-AA85-40DA-8EB7-E394BC0FB6EC}"/>
    <hyperlink ref="O51" r:id="rId3" xr:uid="{71AB4F83-F10B-4FE8-A2D6-9448AC63C4E9}"/>
    <hyperlink ref="O52:O73" r:id="rId4" display="https://drive.google.com/file/d/12MiNesNwT3urQnE_2mSeDXDmyW0cdZxt/view?usp=sharing" xr:uid="{8DCAF510-B21D-4BB9-86AB-FF40F2C4A5D4}"/>
    <hyperlink ref="O28" r:id="rId5" xr:uid="{9C747ADB-0771-48D4-8CC6-D8E130C64C81}"/>
    <hyperlink ref="O29:O50" r:id="rId6" display="https://docs.google.com/spreadsheets/d/1u4Qg4tajwBldcKvhb5I00N4p1h6xFT19/edit?usp=sharing&amp;ouid=109672743528644276807&amp;rtpof=true&amp;sd=true" xr:uid="{7AB70411-7405-412B-B974-3E3A38CD6CC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2021-04-14T18:16:30Z</dcterms:created>
  <dcterms:modified xsi:type="dcterms:W3CDTF">2023-01-27T17:33:10Z</dcterms:modified>
</cp:coreProperties>
</file>