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F:\NUEVOS FORMATOS ITAI 2020\F31\"/>
    </mc:Choice>
  </mc:AlternateContent>
  <xr:revisionPtr revIDLastSave="0" documentId="13_ncr:1_{57C3AEE7-DEAE-4EA9-98F1-69E6DD7A88ED}" xr6:coauthVersionLast="36" xr6:coauthVersionMax="36" xr10:uidLastSave="{00000000-0000-0000-0000-000000000000}"/>
  <bookViews>
    <workbookView xWindow="0" yWindow="0" windowWidth="20730" windowHeight="9135" xr2:uid="{00000000-000D-0000-FFFF-FFFF00000000}"/>
  </bookViews>
  <sheets>
    <sheet name="Reporte de Formatos" sheetId="1" r:id="rId1"/>
  </sheets>
  <externalReferences>
    <externalReference r:id="rId2"/>
    <externalReference r:id="rId3"/>
    <externalReference r:id="rId4"/>
  </externalReferences>
  <calcPr calcId="191029"/>
</workbook>
</file>

<file path=xl/calcChain.xml><?xml version="1.0" encoding="utf-8"?>
<calcChain xmlns="http://schemas.openxmlformats.org/spreadsheetml/2006/main">
  <c r="L217" i="1" l="1"/>
  <c r="L216" i="1"/>
  <c r="L215" i="1"/>
  <c r="L214" i="1"/>
  <c r="L213" i="1"/>
  <c r="L212" i="1"/>
  <c r="L211" i="1"/>
  <c r="L210" i="1"/>
  <c r="L209" i="1"/>
  <c r="L208" i="1"/>
  <c r="L207" i="1"/>
  <c r="L206" i="1"/>
  <c r="L205" i="1"/>
  <c r="L204" i="1"/>
  <c r="L203" i="1"/>
  <c r="L202" i="1"/>
  <c r="L201" i="1"/>
  <c r="L200" i="1"/>
  <c r="L199" i="1"/>
  <c r="L198" i="1"/>
  <c r="L197" i="1"/>
  <c r="L196" i="1"/>
  <c r="L195" i="1"/>
  <c r="L130" i="1" l="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K70" i="1"/>
  <c r="L69" i="1"/>
  <c r="K69" i="1"/>
  <c r="L68" i="1"/>
  <c r="K68" i="1"/>
  <c r="L67" i="1"/>
  <c r="K67" i="1"/>
  <c r="L66" i="1"/>
  <c r="K66" i="1"/>
  <c r="L65" i="1"/>
  <c r="K65" i="1"/>
  <c r="L64" i="1"/>
  <c r="K64" i="1"/>
  <c r="I80" i="1"/>
  <c r="I79" i="1"/>
  <c r="I78" i="1"/>
  <c r="I77" i="1"/>
  <c r="I76" i="1"/>
  <c r="I75" i="1"/>
  <c r="I74" i="1"/>
  <c r="I73" i="1"/>
  <c r="I72" i="1"/>
  <c r="I71" i="1"/>
  <c r="I70" i="1"/>
  <c r="I69" i="1"/>
  <c r="I68" i="1"/>
  <c r="I67" i="1"/>
  <c r="I66" i="1"/>
  <c r="I65" i="1"/>
  <c r="I64" i="1"/>
  <c r="H80" i="1"/>
  <c r="H79" i="1"/>
  <c r="H78" i="1"/>
  <c r="H77" i="1"/>
  <c r="H76" i="1"/>
  <c r="H75" i="1"/>
  <c r="H74" i="1"/>
  <c r="H73" i="1"/>
  <c r="H72" i="1"/>
  <c r="H71" i="1"/>
  <c r="H70" i="1"/>
  <c r="H69" i="1"/>
  <c r="H68" i="1"/>
  <c r="H67" i="1"/>
  <c r="H66" i="1"/>
  <c r="H65" i="1"/>
  <c r="H64" i="1"/>
  <c r="L194" i="1" l="1"/>
  <c r="L193" i="1"/>
  <c r="L192" i="1"/>
  <c r="L191" i="1"/>
  <c r="L189" i="1"/>
  <c r="L188" i="1"/>
  <c r="L187" i="1"/>
  <c r="L186" i="1"/>
  <c r="L185" i="1"/>
  <c r="L184" i="1"/>
  <c r="L183" i="1"/>
  <c r="L182" i="1"/>
  <c r="L181" i="1"/>
  <c r="L180" i="1"/>
  <c r="L179" i="1"/>
  <c r="L178" i="1"/>
  <c r="L177" i="1"/>
  <c r="L176" i="1"/>
  <c r="L175" i="1"/>
  <c r="L174" i="1"/>
  <c r="L173" i="1"/>
  <c r="L172" i="1"/>
  <c r="L171" i="1" l="1"/>
  <c r="L170" i="1"/>
  <c r="L169" i="1"/>
  <c r="L168" i="1"/>
  <c r="L167" i="1"/>
  <c r="L166" i="1"/>
  <c r="L165" i="1"/>
  <c r="L164" i="1"/>
  <c r="L163" i="1"/>
  <c r="L162" i="1"/>
  <c r="L161" i="1"/>
  <c r="L160" i="1"/>
  <c r="L159" i="1"/>
  <c r="L158" i="1"/>
  <c r="L157" i="1"/>
  <c r="L156" i="1"/>
  <c r="L155" i="1"/>
  <c r="L154" i="1"/>
  <c r="L153" i="1"/>
  <c r="L152" i="1"/>
  <c r="L151" i="1"/>
  <c r="L150" i="1"/>
  <c r="H145" i="1" l="1"/>
  <c r="H143" i="1"/>
  <c r="L35" i="1" l="1"/>
  <c r="I35" i="1"/>
  <c r="L33" i="1"/>
  <c r="J33" i="1"/>
  <c r="I33" i="1"/>
  <c r="H33" i="1"/>
  <c r="L31" i="1"/>
  <c r="J31" i="1"/>
  <c r="I31" i="1"/>
  <c r="H31" i="1"/>
  <c r="L30" i="1"/>
  <c r="I30" i="1"/>
  <c r="H30" i="1"/>
  <c r="L29" i="1"/>
  <c r="J29" i="1"/>
  <c r="I29" i="1"/>
  <c r="H29" i="1"/>
  <c r="L28" i="1"/>
  <c r="J28" i="1"/>
  <c r="I28" i="1"/>
  <c r="H28" i="1"/>
  <c r="L27" i="1"/>
  <c r="J27" i="1"/>
  <c r="I27" i="1"/>
  <c r="H27" i="1"/>
  <c r="L26" i="1"/>
  <c r="I26" i="1"/>
  <c r="L25" i="1"/>
  <c r="I25" i="1"/>
  <c r="H25" i="1"/>
  <c r="L24" i="1"/>
  <c r="J24" i="1"/>
  <c r="I24" i="1"/>
  <c r="L23" i="1"/>
  <c r="J23" i="1"/>
  <c r="I23" i="1"/>
  <c r="L22" i="1"/>
  <c r="I22" i="1"/>
  <c r="I21" i="1"/>
  <c r="H21" i="1"/>
  <c r="I20" i="1"/>
  <c r="H20" i="1"/>
  <c r="J19" i="1"/>
  <c r="I19" i="1"/>
  <c r="H19" i="1"/>
  <c r="I18" i="1"/>
  <c r="H18" i="1"/>
  <c r="I17" i="1"/>
  <c r="H17" i="1"/>
  <c r="H16" i="1"/>
  <c r="I15" i="1"/>
  <c r="H15" i="1"/>
  <c r="L14" i="1"/>
  <c r="J14" i="1"/>
  <c r="I14" i="1"/>
  <c r="H14" i="1"/>
  <c r="H13" i="1"/>
  <c r="L11" i="1"/>
  <c r="J11" i="1"/>
  <c r="H11" i="1"/>
  <c r="H10" i="1"/>
  <c r="H9" i="1"/>
  <c r="I8" i="1"/>
  <c r="H8" i="1"/>
</calcChain>
</file>

<file path=xl/sharedStrings.xml><?xml version="1.0" encoding="utf-8"?>
<sst xmlns="http://schemas.openxmlformats.org/spreadsheetml/2006/main" count="905" uniqueCount="92">
  <si>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</si>
  <si>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</si>
  <si>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</si>
  <si>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</si>
  <si>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</si>
  <si>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</si>
  <si>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</si>
  <si>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</si>
  <si>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</si>
  <si>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</si>
  <si>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</si>
  <si>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</si>
  <si>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</si>
  <si>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</si>
  <si>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</si>
  <si>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</si>
  <si>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</si>
  <si>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</si>
  <si>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</si>
  <si>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</si>
  <si>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</si>
  <si>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</si>
  <si>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</si>
  <si>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</si>
  <si>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</si>
  <si>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</si>
  <si>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</si>
  <si>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</si>
  <si>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</si>
  <si>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</si>
  <si>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</si>
  <si>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</si>
  <si>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</si>
  <si>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</si>
  <si>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</si>
  <si>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</si>
  <si>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</si>
  <si>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</si>
  <si>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</si>
  <si>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</si>
  <si>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</si>
  <si>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</si>
  <si>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</si>
  <si>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</si>
  <si>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</si>
  <si>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</si>
  <si>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</si>
  <si>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</si>
  <si>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</si>
  <si>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</si>
  <si>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</si>
  <si>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</si>
  <si>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</si>
  <si>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ALIMENTOS Y UTENSILIOS</t>
  </si>
  <si>
    <t>MATERIALES Y ARTICULOS DE CONSTRUCCION Y DE REPARACION</t>
  </si>
  <si>
    <t>PRODUCTOS QUIMICOS, FARMACEUTICOS Y DE LABORATORIO</t>
  </si>
  <si>
    <t>COMBUSTIBLES, LUBRICANTES Y ADITIVOS</t>
  </si>
  <si>
    <t>VESTUARIOS, BLANCOS, PRENDAS DE PROTECCION Y ART. DEPORTIVOS</t>
  </si>
  <si>
    <t>HERRAMIENTAS, REFACCIONES Y ACCESORIOS MENORES</t>
  </si>
  <si>
    <t>SERVICIOS DE ARRENDAMIENTO</t>
  </si>
  <si>
    <t>SERVICIOS PROFESIONALES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</si>
  <si>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</si>
  <si>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</si>
  <si>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</si>
  <si>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</si>
  <si>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</si>
  <si>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</si>
  <si>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RECURSOS FINANCIEROS</t>
  </si>
  <si>
    <t>MATERIAS PRIMAS Y MATERIALES DE PRODUCCION Y COMERCIALIZACION</t>
  </si>
  <si>
    <t>MATERIALES Y SUMINISTROS PARA SEGURIDAD</t>
  </si>
  <si>
    <t>SERVICIOS BASICOS</t>
  </si>
  <si>
    <t>MATERIALES DE ADMINISTRACION, EMISION DE DOCUMENTOS Y ARTICULOS OFICIALES</t>
  </si>
  <si>
    <t>SERVICIOS GENERALES</t>
  </si>
  <si>
    <t>PROGRAMAS ESTRATEGICOS</t>
  </si>
  <si>
    <t>BIENES MUEBLES, INMUEBLES E INTANGIBLES</t>
  </si>
  <si>
    <t>APORTACION ESTATAL AL FASP</t>
  </si>
  <si>
    <t>EN RELACION A LAS COLUMNAS VACIAS LA INFORMACIÓN ES INEXISTENTE; LO ANTERIOR CON FUNDAMENTO EN LOS ARTICULOS 19 Y 20 DE LA LEY GENERAL DE TRANSPARENCIA Y ACCESO A LA INFORMACION PUBLICA Y A LOS ARTICULOS 15 Y 16 DE LA LEY DE TRANSPARENCIA Y ACCESO A LA INFORMACION PUBLICA DEL ESTADO DE BAJA CALIFORNIA SUR.</t>
  </si>
  <si>
    <t>OTROS ORGANISMOS E INSTITUCIONES</t>
  </si>
  <si>
    <t>SOFTWARE</t>
  </si>
  <si>
    <t>EN RELACION A LAS COLUMNAS VACIAS NO SE TIENE LA INFORMACION DISPONIBLE; LO ANTERIOR CON FUNDAMENTO EN LOS ARTICULOS 19 Y 20 DE LA LEY GENERAL DE TRANSPARENCIA Y ACCESO A LA INFORMACION PUBLICA Y A LOS ARTICULOS 15 Y 16 DE LA LEY DE TRANSPARENCIA Y ACCESO A LA INFORMACION PUBLICA DEL ESTADO DE BAJA CALIFORNIA SUR.</t>
  </si>
  <si>
    <t>https://drive.google.com/file/d/1-XWFIUhVTUHqIuGOMlP1u2UQt6OKszyS/view?usp=sharing</t>
  </si>
  <si>
    <t>https://drive.google.com/file/d/1e_h0CiJ8PwQmpYiBVoKZ1Lc4uvSvD80Z/view?usp=sharing</t>
  </si>
  <si>
    <t>https://drive.google.com/file/d/1Ns0BYquzAimnAKtoltTW3HczvwwyfOa5/view?usp=sharing</t>
  </si>
  <si>
    <t>https://drive.google.com/file/d/1Pj-WD1LWnXI1WJFAlcCYgikfJy9gHTK9/view?usp=sharing</t>
  </si>
  <si>
    <t>https://drive.google.com/file/d/1gXU6J9K8nBZvANkMoGO-5Ihf75Ui3gBR/view?usp=sharing</t>
  </si>
  <si>
    <t>https://drive.google.com/file/d/1R6aLbsWlT2wvMNLzVXlklBLdhgX7nsdK/view?usp=sharing</t>
  </si>
  <si>
    <t>https://drive.google.com/file/d/1Tb-0U8EE6uOlAdbjLXInQZYW3FP6KGdB/view?usp=sharing</t>
  </si>
  <si>
    <t>https://drive.google.com/file/d/1Fx5tIZQ60SCo_8JoX-P75P2PTDssNNP-/view?usp=sharing</t>
  </si>
  <si>
    <t>https://drive.google.com/file/d/16tvHMRnjPn-14XYAcHjZ_VF8MkBDgjBO/view?usp=sharing</t>
  </si>
  <si>
    <t>https://drive.google.com/file/d/17uMEpAh1FNdJ9jcNgIj4S9AGixzoqoXe/view?usp=sharing</t>
  </si>
  <si>
    <t>https://drive.google.com/file/d/1_6tE3hNEoSw7GkTOdqsJBDF5ctuLgGtW/view?usp=sharing</t>
  </si>
  <si>
    <t>https://drive.google.com/file/d/1KmqgF9agrsaQ0E_nnNziZBATbQ7JnrKM/view?usp=sharing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</si>
</sst>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4">
    <border>
      <left/>
      <right/>
      <top/>
      <bottom/>
      <diagonal/>
    </border>
    <border>
      <left style="thin">
        <color auto="1"/>
      </left>
      <right style="thin">
        <color auto="1"/>
      </right>
      <top style="thin">
        <color auto="1"/>
      </top>
      <bottom style="thin">
        <color auto="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right style="thin">
        <color theme="2" tint="-9.9978637043366805E-2"/>
      </right>
      <top style="thin">
        <color theme="2" tint="-9.9978637043366805E-2"/>
      </top>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right/>
      <top style="thin">
        <color theme="2" tint="-9.9978637043366805E-2"/>
      </top>
      <bottom/>
      <diagonal/>
    </border>
    <border>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bottom/>
      <diagonal/>
    </border>
    <border>
      <left style="thin">
        <color auto="1"/>
      </left>
      <right style="thin">
        <color theme="2" tint="-9.9978637043366805E-2"/>
      </right>
      <top style="thin">
        <color theme="2" tint="-9.9978637043366805E-2"/>
      </top>
      <bottom/>
      <diagonal/>
    </border>
    <border>
      <left style="thin">
        <color auto="1"/>
      </left>
      <right/>
      <top/>
      <bottom/>
      <diagonal/>
    </border>
    <border>
      <left/>
      <right style="thin">
        <color auto="1"/>
      </right>
      <top/>
      <bottom/>
      <diagonal/>
    </border>
    <border>
      <left style="thin">
        <color theme="2" tint="-9.9978637043366805E-2"/>
      </left>
      <right style="thin">
        <color auto="1"/>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style="thin">
        <color auto="1"/>
      </right>
      <top style="thin">
        <color theme="2" tint="-9.9978637043366805E-2"/>
      </top>
      <bottom style="thin">
        <color theme="2" tint="-9.9978637043366805E-2"/>
      </bottom>
      <diagonal/>
    </border>
    <border>
      <left/>
      <right/>
      <top/>
      <bottom style="thin">
        <color theme="2" tint="-9.9978637043366805E-2"/>
      </bottom>
      <diagonal/>
    </border>
    <border>
      <left/>
      <right/>
      <top style="thin">
        <color theme="2" tint="-9.9978637043366805E-2"/>
      </top>
      <bottom style="thin">
        <color theme="2" tint="-9.9978637043366805E-2"/>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75">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1" applyNumberFormat="1" applyFont="1"/>
    <xf numFmtId="2" fontId="0" fillId="0" borderId="0" xfId="0" applyNumberFormat="1"/>
    <xf numFmtId="43" fontId="0" fillId="0" borderId="0" xfId="1" applyFont="1"/>
    <xf numFmtId="0" fontId="0" fillId="0" borderId="0" xfId="0"/>
    <xf numFmtId="0" fontId="0" fillId="0" borderId="0" xfId="0" applyFont="1"/>
    <xf numFmtId="14" fontId="0" fillId="0" borderId="0" xfId="0" applyNumberFormat="1" applyFont="1"/>
    <xf numFmtId="2" fontId="0" fillId="0" borderId="0" xfId="0" applyNumberFormat="1" applyFont="1"/>
    <xf numFmtId="0" fontId="0" fillId="0" borderId="0" xfId="0" applyFont="1" applyFill="1" applyBorder="1" applyAlignment="1">
      <alignment horizontal="right" wrapText="1"/>
    </xf>
    <xf numFmtId="0" fontId="0" fillId="0" borderId="0" xfId="0" applyFont="1" applyFill="1" applyBorder="1" applyAlignment="1">
      <alignment horizontal="center" wrapText="1"/>
    </xf>
    <xf numFmtId="43" fontId="0" fillId="0" borderId="0" xfId="1" applyFont="1" applyFill="1" applyBorder="1" applyAlignment="1">
      <alignment horizontal="right" wrapText="1"/>
    </xf>
    <xf numFmtId="14" fontId="0" fillId="0" borderId="0" xfId="0" applyNumberFormat="1" applyFont="1" applyFill="1" applyBorder="1" applyAlignment="1">
      <alignment horizontal="right" wrapText="1"/>
    </xf>
    <xf numFmtId="2" fontId="0" fillId="0" borderId="0" xfId="1" applyNumberFormat="1" applyFont="1" applyFill="1" applyBorder="1" applyAlignment="1">
      <alignment horizontal="right" wrapText="1"/>
    </xf>
    <xf numFmtId="0" fontId="0" fillId="0" borderId="0" xfId="0"/>
    <xf numFmtId="0" fontId="0" fillId="0" borderId="0" xfId="0" applyFont="1" applyFill="1"/>
    <xf numFmtId="14" fontId="0" fillId="0" borderId="0" xfId="0" applyNumberFormat="1" applyFont="1" applyFill="1"/>
    <xf numFmtId="0" fontId="0" fillId="0" borderId="0" xfId="0" applyFill="1"/>
    <xf numFmtId="0" fontId="0" fillId="0" borderId="0" xfId="0"/>
    <xf numFmtId="2" fontId="0" fillId="0" borderId="0" xfId="1" applyNumberFormat="1" applyFont="1" applyFill="1"/>
    <xf numFmtId="2" fontId="0" fillId="0" borderId="0" xfId="0" applyNumberFormat="1" applyFill="1"/>
    <xf numFmtId="14" fontId="0" fillId="0" borderId="2" xfId="0" applyNumberFormat="1" applyFont="1" applyFill="1" applyBorder="1"/>
    <xf numFmtId="0" fontId="0" fillId="0" borderId="5" xfId="0" applyFont="1" applyFill="1" applyBorder="1"/>
    <xf numFmtId="14" fontId="0" fillId="0" borderId="5" xfId="0" applyNumberFormat="1" applyFont="1" applyFill="1" applyBorder="1"/>
    <xf numFmtId="14" fontId="0" fillId="0" borderId="12" xfId="0" applyNumberFormat="1" applyFont="1" applyFill="1" applyBorder="1"/>
    <xf numFmtId="0" fontId="0" fillId="0" borderId="2" xfId="0" applyFont="1" applyFill="1" applyBorder="1"/>
    <xf numFmtId="0" fontId="0" fillId="0" borderId="19" xfId="0" applyFont="1" applyFill="1" applyBorder="1"/>
    <xf numFmtId="0" fontId="0" fillId="0" borderId="5" xfId="0" applyFill="1" applyBorder="1"/>
    <xf numFmtId="0" fontId="0" fillId="0" borderId="3" xfId="0" applyFill="1" applyBorder="1"/>
    <xf numFmtId="0" fontId="0" fillId="0" borderId="22" xfId="0" applyFill="1" applyBorder="1"/>
    <xf numFmtId="0" fontId="0" fillId="0" borderId="6" xfId="0" applyFill="1" applyBorder="1"/>
    <xf numFmtId="0" fontId="0" fillId="0" borderId="9" xfId="0" applyFill="1" applyBorder="1"/>
    <xf numFmtId="0" fontId="0" fillId="0" borderId="13" xfId="0" applyFill="1" applyBorder="1"/>
    <xf numFmtId="0" fontId="0" fillId="0" borderId="20" xfId="0" applyFont="1" applyFill="1" applyBorder="1"/>
    <xf numFmtId="14" fontId="0" fillId="0" borderId="6" xfId="0" applyNumberFormat="1" applyFont="1" applyFill="1" applyBorder="1"/>
    <xf numFmtId="14" fontId="0" fillId="0" borderId="13" xfId="0" applyNumberFormat="1" applyFont="1" applyFill="1" applyBorder="1"/>
    <xf numFmtId="0" fontId="0" fillId="0" borderId="5" xfId="0" applyFont="1" applyFill="1" applyBorder="1" applyAlignment="1">
      <alignment horizontal="right" wrapText="1"/>
    </xf>
    <xf numFmtId="0" fontId="0" fillId="0" borderId="8" xfId="0" applyFont="1" applyFill="1" applyBorder="1" applyAlignment="1">
      <alignment horizontal="right" wrapText="1"/>
    </xf>
    <xf numFmtId="0" fontId="0" fillId="0" borderId="2" xfId="0" applyFont="1" applyFill="1" applyBorder="1" applyAlignment="1">
      <alignment horizontal="center" wrapText="1"/>
    </xf>
    <xf numFmtId="14" fontId="0" fillId="0" borderId="5" xfId="0" applyNumberFormat="1" applyFill="1" applyBorder="1"/>
    <xf numFmtId="14" fontId="0" fillId="0" borderId="6" xfId="0" applyNumberFormat="1" applyFill="1" applyBorder="1"/>
    <xf numFmtId="0" fontId="0" fillId="0" borderId="3" xfId="0" applyFont="1" applyFill="1" applyBorder="1"/>
    <xf numFmtId="14" fontId="0" fillId="0" borderId="3" xfId="0" applyNumberFormat="1" applyFont="1" applyFill="1" applyBorder="1"/>
    <xf numFmtId="0" fontId="0" fillId="0" borderId="0" xfId="0" applyFill="1" applyBorder="1"/>
    <xf numFmtId="0" fontId="0" fillId="0" borderId="2" xfId="0" applyFill="1" applyBorder="1"/>
    <xf numFmtId="14" fontId="0" fillId="0" borderId="2" xfId="0" applyNumberFormat="1" applyFill="1" applyBorder="1"/>
    <xf numFmtId="0" fontId="0" fillId="0" borderId="8" xfId="0" applyFont="1" applyFill="1" applyBorder="1"/>
    <xf numFmtId="14" fontId="0" fillId="0" borderId="3" xfId="0" applyNumberFormat="1" applyFill="1" applyBorder="1"/>
    <xf numFmtId="14" fontId="0" fillId="0" borderId="9" xfId="0" applyNumberFormat="1" applyFill="1" applyBorder="1"/>
    <xf numFmtId="0" fontId="0" fillId="0" borderId="9" xfId="0" applyFont="1" applyFill="1" applyBorder="1"/>
    <xf numFmtId="14" fontId="0" fillId="0" borderId="13" xfId="0" applyNumberFormat="1" applyFill="1" applyBorder="1"/>
    <xf numFmtId="0" fontId="0" fillId="0" borderId="4" xfId="0" applyFont="1" applyFill="1" applyBorder="1"/>
    <xf numFmtId="14" fontId="0" fillId="0" borderId="4" xfId="0" applyNumberFormat="1" applyFont="1" applyFill="1" applyBorder="1"/>
    <xf numFmtId="0" fontId="0" fillId="0" borderId="10" xfId="0" applyFont="1" applyFill="1" applyBorder="1"/>
    <xf numFmtId="14" fontId="0" fillId="0" borderId="21" xfId="0" applyNumberFormat="1" applyFill="1" applyBorder="1"/>
    <xf numFmtId="0" fontId="0" fillId="0" borderId="0" xfId="0" applyFont="1" applyFill="1" applyBorder="1"/>
    <xf numFmtId="0" fontId="0" fillId="0" borderId="6" xfId="0" applyFont="1" applyFill="1" applyBorder="1"/>
    <xf numFmtId="0" fontId="0" fillId="0" borderId="14" xfId="0" applyFont="1" applyFill="1" applyBorder="1"/>
    <xf numFmtId="14" fontId="0" fillId="0" borderId="9" xfId="0" applyNumberFormat="1" applyFont="1" applyFill="1" applyBorder="1"/>
    <xf numFmtId="14" fontId="0" fillId="0" borderId="17" xfId="0" applyNumberFormat="1" applyFill="1" applyBorder="1"/>
    <xf numFmtId="0" fontId="0" fillId="0" borderId="15" xfId="0" applyFont="1" applyFill="1" applyBorder="1"/>
    <xf numFmtId="0" fontId="0" fillId="0" borderId="13" xfId="0" applyFont="1" applyFill="1" applyBorder="1"/>
    <xf numFmtId="14" fontId="0" fillId="0" borderId="18" xfId="0" applyNumberFormat="1" applyFill="1" applyBorder="1"/>
    <xf numFmtId="0" fontId="0" fillId="0" borderId="11" xfId="0" applyFont="1" applyFill="1" applyBorder="1"/>
    <xf numFmtId="0" fontId="0" fillId="0" borderId="7" xfId="0" applyFont="1" applyFill="1" applyBorder="1"/>
    <xf numFmtId="0" fontId="0" fillId="0" borderId="16" xfId="0" applyFont="1" applyFill="1" applyBorder="1"/>
    <xf numFmtId="0" fontId="0" fillId="0" borderId="23" xfId="0" applyFill="1" applyBorder="1"/>
    <xf numFmtId="2" fontId="4" fillId="0" borderId="0" xfId="2" applyNumberFormat="1"/>
    <xf numFmtId="0" fontId="4" fillId="0" borderId="0" xfId="2" applyFill="1" applyBorder="1" applyAlignment="1">
      <alignment horizontal="center" wrapText="1"/>
    </xf>
    <xf numFmtId="0" fontId="4"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esktop\FORMATOS%20TRANSPARENCIA%202018\FORMATOS%202019\3ER%20TRIMESTRE\PAPELES%20TRABAJO\FXXX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ER%20TRIMESTRE/LTAIPBCSA75FXXXIA%204to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Y MODIFICADO"/>
      <sheetName val="EJERCIDO"/>
    </sheetNames>
    <sheetDataSet>
      <sheetData sheetId="0" refreshError="1">
        <row r="242">
          <cell r="C242">
            <v>21629</v>
          </cell>
        </row>
        <row r="243">
          <cell r="C243">
            <v>0</v>
          </cell>
        </row>
        <row r="244">
          <cell r="C244">
            <v>22973</v>
          </cell>
        </row>
        <row r="245">
          <cell r="C245">
            <v>5122377</v>
          </cell>
        </row>
        <row r="246">
          <cell r="C246">
            <v>15826631</v>
          </cell>
        </row>
        <row r="247">
          <cell r="C247">
            <v>414</v>
          </cell>
        </row>
        <row r="248">
          <cell r="C248">
            <v>0</v>
          </cell>
        </row>
        <row r="249">
          <cell r="C249">
            <v>4673790</v>
          </cell>
        </row>
        <row r="251">
          <cell r="C251">
            <v>7716861</v>
          </cell>
        </row>
        <row r="252">
          <cell r="C252">
            <v>4716032</v>
          </cell>
        </row>
        <row r="253">
          <cell r="C253">
            <v>75165</v>
          </cell>
        </row>
        <row r="254">
          <cell r="C254">
            <v>1518815</v>
          </cell>
        </row>
        <row r="255">
          <cell r="C255">
            <v>239127</v>
          </cell>
        </row>
        <row r="256">
          <cell r="C256">
            <v>9485</v>
          </cell>
        </row>
        <row r="257">
          <cell r="C257">
            <v>3912430</v>
          </cell>
        </row>
        <row r="258">
          <cell r="C258">
            <v>2764</v>
          </cell>
        </row>
        <row r="259">
          <cell r="C259">
            <v>5132985</v>
          </cell>
        </row>
      </sheetData>
      <sheetData sheetId="1" refreshError="1">
        <row r="308">
          <cell r="E308">
            <v>124778</v>
          </cell>
          <cell r="F308">
            <v>193032</v>
          </cell>
          <cell r="G308">
            <v>250724</v>
          </cell>
        </row>
        <row r="309">
          <cell r="E309">
            <v>0</v>
          </cell>
          <cell r="F309">
            <v>0</v>
          </cell>
          <cell r="G309">
            <v>650</v>
          </cell>
        </row>
        <row r="310">
          <cell r="E310">
            <v>235195</v>
          </cell>
          <cell r="F310">
            <v>308788</v>
          </cell>
          <cell r="G310">
            <v>232972</v>
          </cell>
        </row>
        <row r="311">
          <cell r="E311">
            <v>380200</v>
          </cell>
          <cell r="F311">
            <v>41615</v>
          </cell>
          <cell r="G311">
            <v>111079</v>
          </cell>
        </row>
        <row r="312">
          <cell r="E312">
            <v>4526796</v>
          </cell>
          <cell r="F312">
            <v>5085205</v>
          </cell>
          <cell r="G312">
            <v>4660938</v>
          </cell>
        </row>
        <row r="313">
          <cell r="E313">
            <v>414</v>
          </cell>
          <cell r="F313">
            <v>40551</v>
          </cell>
          <cell r="G313">
            <v>44707</v>
          </cell>
        </row>
        <row r="314">
          <cell r="F314">
            <v>0</v>
          </cell>
          <cell r="G314">
            <v>0</v>
          </cell>
        </row>
        <row r="315">
          <cell r="E315">
            <v>496088</v>
          </cell>
          <cell r="F315">
            <v>837245</v>
          </cell>
          <cell r="G315">
            <v>282682</v>
          </cell>
        </row>
        <row r="317">
          <cell r="E317">
            <v>1626038</v>
          </cell>
          <cell r="F317">
            <v>1518921</v>
          </cell>
          <cell r="G317">
            <v>2642267</v>
          </cell>
        </row>
        <row r="318">
          <cell r="E318">
            <v>1060095</v>
          </cell>
          <cell r="F318">
            <v>1557646</v>
          </cell>
          <cell r="G318">
            <v>1280146</v>
          </cell>
        </row>
        <row r="319">
          <cell r="E319">
            <v>201682</v>
          </cell>
          <cell r="F319">
            <v>18276</v>
          </cell>
          <cell r="G319">
            <v>17519</v>
          </cell>
        </row>
        <row r="320">
          <cell r="E320">
            <v>1509426</v>
          </cell>
          <cell r="F320">
            <v>-1452269</v>
          </cell>
          <cell r="G320">
            <v>26640</v>
          </cell>
        </row>
        <row r="321">
          <cell r="E321">
            <v>206670</v>
          </cell>
          <cell r="F321">
            <v>1223882</v>
          </cell>
          <cell r="G321">
            <v>507669</v>
          </cell>
        </row>
        <row r="322">
          <cell r="E322">
            <v>2378</v>
          </cell>
          <cell r="F322">
            <v>213769</v>
          </cell>
          <cell r="G322">
            <v>4060</v>
          </cell>
        </row>
        <row r="323">
          <cell r="E323">
            <v>1005921</v>
          </cell>
          <cell r="F323">
            <v>763611</v>
          </cell>
          <cell r="G323">
            <v>1365928</v>
          </cell>
        </row>
        <row r="324">
          <cell r="E324">
            <v>0</v>
          </cell>
          <cell r="F324">
            <v>52599</v>
          </cell>
          <cell r="G324">
            <v>1471</v>
          </cell>
        </row>
        <row r="325">
          <cell r="E325">
            <v>332070</v>
          </cell>
          <cell r="F325">
            <v>212431</v>
          </cell>
          <cell r="G325">
            <v>-200953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Y MODIFICADO"/>
      <sheetName val="EJERCIDO"/>
    </sheetNames>
    <sheetDataSet>
      <sheetData sheetId="0" refreshError="1">
        <row r="242">
          <cell r="E242">
            <v>591710</v>
          </cell>
          <cell r="I242">
            <v>23177</v>
          </cell>
        </row>
        <row r="243">
          <cell r="E243">
            <v>1085</v>
          </cell>
          <cell r="I243">
            <v>435</v>
          </cell>
        </row>
        <row r="244">
          <cell r="E244">
            <v>889334</v>
          </cell>
          <cell r="I244">
            <v>112379</v>
          </cell>
        </row>
        <row r="245">
          <cell r="E245">
            <v>525939</v>
          </cell>
          <cell r="I245">
            <v>-6955</v>
          </cell>
        </row>
        <row r="246">
          <cell r="E246">
            <v>18834250</v>
          </cell>
          <cell r="I246">
            <v>4561311</v>
          </cell>
        </row>
        <row r="247">
          <cell r="E247">
            <v>91608</v>
          </cell>
          <cell r="I247">
            <v>5936</v>
          </cell>
        </row>
        <row r="248">
          <cell r="E248">
            <v>20460</v>
          </cell>
          <cell r="I248">
            <v>20460</v>
          </cell>
        </row>
        <row r="249">
          <cell r="E249">
            <v>2945663</v>
          </cell>
          <cell r="I249">
            <v>1329649</v>
          </cell>
        </row>
        <row r="251">
          <cell r="E251">
            <v>5075498</v>
          </cell>
          <cell r="I251">
            <v>-711727</v>
          </cell>
        </row>
        <row r="252">
          <cell r="E252">
            <v>5808259</v>
          </cell>
          <cell r="I252">
            <v>1910372</v>
          </cell>
        </row>
        <row r="253">
          <cell r="E253">
            <v>260443</v>
          </cell>
          <cell r="I253">
            <v>22966</v>
          </cell>
        </row>
        <row r="254">
          <cell r="E254">
            <v>87020</v>
          </cell>
          <cell r="I254">
            <v>3223</v>
          </cell>
        </row>
        <row r="255">
          <cell r="E255">
            <v>2217484</v>
          </cell>
          <cell r="I255">
            <v>279263</v>
          </cell>
        </row>
        <row r="256">
          <cell r="E256">
            <v>220215</v>
          </cell>
          <cell r="I256">
            <v>8</v>
          </cell>
        </row>
        <row r="257">
          <cell r="E257">
            <v>3817294</v>
          </cell>
          <cell r="I257">
            <v>681834</v>
          </cell>
        </row>
        <row r="258">
          <cell r="E258">
            <v>94626</v>
          </cell>
          <cell r="I258">
            <v>40556</v>
          </cell>
        </row>
        <row r="259">
          <cell r="E259">
            <v>721168</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ow r="64">
          <cell r="L64">
            <v>124778</v>
          </cell>
        </row>
        <row r="65">
          <cell r="L65">
            <v>0</v>
          </cell>
        </row>
        <row r="66">
          <cell r="L66">
            <v>235195</v>
          </cell>
        </row>
        <row r="67">
          <cell r="L67">
            <v>380200</v>
          </cell>
        </row>
        <row r="68">
          <cell r="L68">
            <v>4526796</v>
          </cell>
        </row>
        <row r="69">
          <cell r="L69">
            <v>414</v>
          </cell>
        </row>
        <row r="70">
          <cell r="L70">
            <v>0</v>
          </cell>
        </row>
        <row r="71">
          <cell r="L71">
            <v>496088</v>
          </cell>
        </row>
        <row r="72">
          <cell r="L72">
            <v>1626038</v>
          </cell>
        </row>
        <row r="73">
          <cell r="L73">
            <v>1060095</v>
          </cell>
        </row>
        <row r="74">
          <cell r="L74">
            <v>201682</v>
          </cell>
        </row>
        <row r="75">
          <cell r="L75">
            <v>1509426</v>
          </cell>
        </row>
        <row r="76">
          <cell r="L76">
            <v>206670</v>
          </cell>
        </row>
        <row r="77">
          <cell r="L77">
            <v>2378</v>
          </cell>
        </row>
        <row r="78">
          <cell r="L78">
            <v>1005921</v>
          </cell>
        </row>
        <row r="79">
          <cell r="L79">
            <v>0</v>
          </cell>
        </row>
        <row r="80">
          <cell r="L80">
            <v>332070</v>
          </cell>
        </row>
        <row r="81">
          <cell r="L81">
            <v>193032</v>
          </cell>
        </row>
        <row r="82">
          <cell r="L82">
            <v>0</v>
          </cell>
        </row>
        <row r="83">
          <cell r="L83">
            <v>308788</v>
          </cell>
        </row>
        <row r="84">
          <cell r="L84">
            <v>41615</v>
          </cell>
        </row>
        <row r="85">
          <cell r="L85">
            <v>5085205</v>
          </cell>
        </row>
        <row r="86">
          <cell r="L86">
            <v>40551</v>
          </cell>
        </row>
        <row r="87">
          <cell r="L87">
            <v>0</v>
          </cell>
        </row>
        <row r="88">
          <cell r="L88">
            <v>837245</v>
          </cell>
        </row>
        <row r="89">
          <cell r="L89">
            <v>1518921</v>
          </cell>
        </row>
        <row r="90">
          <cell r="L90">
            <v>1557646</v>
          </cell>
        </row>
        <row r="91">
          <cell r="L91">
            <v>18276</v>
          </cell>
        </row>
        <row r="92">
          <cell r="L92">
            <v>-1452269</v>
          </cell>
        </row>
        <row r="93">
          <cell r="L93">
            <v>1223882</v>
          </cell>
        </row>
        <row r="94">
          <cell r="L94">
            <v>213769</v>
          </cell>
        </row>
        <row r="95">
          <cell r="L95">
            <v>763611</v>
          </cell>
        </row>
        <row r="96">
          <cell r="L96">
            <v>52599</v>
          </cell>
        </row>
        <row r="97">
          <cell r="L97">
            <v>212431</v>
          </cell>
        </row>
        <row r="98">
          <cell r="L98">
            <v>250724</v>
          </cell>
        </row>
        <row r="99">
          <cell r="L99">
            <v>650</v>
          </cell>
        </row>
        <row r="100">
          <cell r="L100">
            <v>232972</v>
          </cell>
        </row>
        <row r="101">
          <cell r="L101">
            <v>111079</v>
          </cell>
        </row>
        <row r="102">
          <cell r="L102">
            <v>4660938</v>
          </cell>
        </row>
        <row r="103">
          <cell r="L103">
            <v>44707</v>
          </cell>
        </row>
        <row r="104">
          <cell r="L104">
            <v>0</v>
          </cell>
        </row>
        <row r="105">
          <cell r="L105">
            <v>282682</v>
          </cell>
        </row>
        <row r="106">
          <cell r="L106">
            <v>2642267</v>
          </cell>
        </row>
        <row r="107">
          <cell r="L107">
            <v>1280146</v>
          </cell>
        </row>
        <row r="108">
          <cell r="L108">
            <v>17519</v>
          </cell>
        </row>
        <row r="109">
          <cell r="L109">
            <v>26640</v>
          </cell>
        </row>
        <row r="110">
          <cell r="L110">
            <v>507669</v>
          </cell>
        </row>
        <row r="111">
          <cell r="L111">
            <v>4060</v>
          </cell>
        </row>
        <row r="112">
          <cell r="L112">
            <v>1365928</v>
          </cell>
        </row>
        <row r="113">
          <cell r="L113">
            <v>1471</v>
          </cell>
        </row>
        <row r="114">
          <cell r="L114">
            <v>-200953</v>
          </cell>
        </row>
        <row r="115">
          <cell r="L115">
            <v>23177</v>
          </cell>
        </row>
        <row r="116">
          <cell r="L116">
            <v>435</v>
          </cell>
        </row>
        <row r="117">
          <cell r="L117">
            <v>112379</v>
          </cell>
        </row>
        <row r="118">
          <cell r="L118">
            <v>-6955</v>
          </cell>
        </row>
        <row r="119">
          <cell r="L119">
            <v>4561311</v>
          </cell>
        </row>
        <row r="120">
          <cell r="L120">
            <v>5936</v>
          </cell>
        </row>
        <row r="121">
          <cell r="L121">
            <v>20460</v>
          </cell>
        </row>
        <row r="122">
          <cell r="L122">
            <v>1329649</v>
          </cell>
        </row>
        <row r="123">
          <cell r="L123">
            <v>-711727</v>
          </cell>
        </row>
        <row r="124">
          <cell r="L124">
            <v>1910372</v>
          </cell>
        </row>
        <row r="125">
          <cell r="L125">
            <v>22966</v>
          </cell>
        </row>
        <row r="126">
          <cell r="L126">
            <v>3223</v>
          </cell>
        </row>
        <row r="127">
          <cell r="L127">
            <v>279263</v>
          </cell>
        </row>
        <row r="128">
          <cell r="L128">
            <v>8</v>
          </cell>
        </row>
        <row r="129">
          <cell r="L129">
            <v>681834</v>
          </cell>
        </row>
        <row r="130">
          <cell r="L130">
            <v>40556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j-WD1LWnXI1WJFAlcCYgikfJy9gHTK9/view?usp=sharing" TargetMode="External"/><Relationship Id="rId13" Type="http://schemas.openxmlformats.org/officeDocument/2006/relationships/hyperlink" Target="https://drive.google.com/file/d/1Tb-0U8EE6uOlAdbjLXInQZYW3FP6KGdB/view?usp=sharing" TargetMode="External"/><Relationship Id="rId18" Type="http://schemas.openxmlformats.org/officeDocument/2006/relationships/hyperlink" Target="https://drive.google.com/file/d/16tvHMRnjPn-14XYAcHjZ_VF8MkBDgjBO/view?usp=sharing" TargetMode="External"/><Relationship Id="rId26" Type="http://schemas.openxmlformats.org/officeDocument/2006/relationships/hyperlink" Target="https://drive.google.com/file/d/1KmqgF9agrsaQ0E_nnNziZBATbQ7JnrKM/view?usp=sharing" TargetMode="External"/><Relationship Id="rId3" Type="http://schemas.openxmlformats.org/officeDocument/2006/relationships/hyperlink" Target="https://drive.google.com/file/d/1e_h0CiJ8PwQmpYiBVoKZ1Lc4uvSvD80Z/view?usp=sharing" TargetMode="External"/><Relationship Id="rId21" Type="http://schemas.openxmlformats.org/officeDocument/2006/relationships/hyperlink" Target="https://drive.google.com/file/d/1_6tE3hNEoSw7GkTOdqsJBDF5ctuLgGtW/view?usp=sharing" TargetMode="External"/><Relationship Id="rId7" Type="http://schemas.openxmlformats.org/officeDocument/2006/relationships/hyperlink" Target="https://drive.google.com/file/d/1Pj-WD1LWnXI1WJFAlcCYgikfJy9gHTK9/view?usp=sharing" TargetMode="External"/><Relationship Id="rId12" Type="http://schemas.openxmlformats.org/officeDocument/2006/relationships/hyperlink" Target="https://drive.google.com/file/d/1R6aLbsWlT2wvMNLzVXlklBLdhgX7nsdK/view?usp=sharing" TargetMode="External"/><Relationship Id="rId17" Type="http://schemas.openxmlformats.org/officeDocument/2006/relationships/hyperlink" Target="https://drive.google.com/file/d/16tvHMRnjPn-14XYAcHjZ_VF8MkBDgjBO/view?usp=sharing" TargetMode="External"/><Relationship Id="rId25" Type="http://schemas.openxmlformats.org/officeDocument/2006/relationships/hyperlink" Target="https://drive.google.com/file/d/1KmqgF9agrsaQ0E_nnNziZBATbQ7JnrKM/view?usp=sharing" TargetMode="External"/><Relationship Id="rId2" Type="http://schemas.openxmlformats.org/officeDocument/2006/relationships/hyperlink" Target="https://drive.google.com/file/d/1-XWFIUhVTUHqIuGOMlP1u2UQt6OKszyS/view?usp=sharing" TargetMode="External"/><Relationship Id="rId16" Type="http://schemas.openxmlformats.org/officeDocument/2006/relationships/hyperlink" Target="https://drive.google.com/file/d/1Fx5tIZQ60SCo_8JoX-P75P2PTDssNNP-/view?usp=sharing" TargetMode="External"/><Relationship Id="rId20" Type="http://schemas.openxmlformats.org/officeDocument/2006/relationships/hyperlink" Target="https://drive.google.com/file/d/17uMEpAh1FNdJ9jcNgIj4S9AGixzoqoXe/view?usp=sharing" TargetMode="External"/><Relationship Id="rId1" Type="http://schemas.openxmlformats.org/officeDocument/2006/relationships/hyperlink" Target="https://drive.google.com/file/d/1-XWFIUhVTUHqIuGOMlP1u2UQt6OKszyS/view?usp=sharing" TargetMode="External"/><Relationship Id="rId6" Type="http://schemas.openxmlformats.org/officeDocument/2006/relationships/hyperlink" Target="https://drive.google.com/file/d/1Ns0BYquzAimnAKtoltTW3HczvwwyfOa5/view?usp=sharing" TargetMode="External"/><Relationship Id="rId11" Type="http://schemas.openxmlformats.org/officeDocument/2006/relationships/hyperlink" Target="https://drive.google.com/file/d/1R6aLbsWlT2wvMNLzVXlklBLdhgX7nsdK/view?usp=sharing" TargetMode="External"/><Relationship Id="rId24" Type="http://schemas.openxmlformats.org/officeDocument/2006/relationships/hyperlink" Target="https://drive.google.com/file/d/1KmqgF9agrsaQ0E_nnNziZBATbQ7JnrKM/view?usp=sharing" TargetMode="External"/><Relationship Id="rId5" Type="http://schemas.openxmlformats.org/officeDocument/2006/relationships/hyperlink" Target="https://drive.google.com/file/d/1Ns0BYquzAimnAKtoltTW3HczvwwyfOa5/view?usp=sharing" TargetMode="External"/><Relationship Id="rId15" Type="http://schemas.openxmlformats.org/officeDocument/2006/relationships/hyperlink" Target="https://drive.google.com/file/d/1Fx5tIZQ60SCo_8JoX-P75P2PTDssNNP-/view?usp=sharing" TargetMode="External"/><Relationship Id="rId23" Type="http://schemas.openxmlformats.org/officeDocument/2006/relationships/hyperlink" Target="https://drive.google.com/file/d/1KmqgF9agrsaQ0E_nnNziZBATbQ7JnrKM/view?usp=sharing" TargetMode="External"/><Relationship Id="rId10" Type="http://schemas.openxmlformats.org/officeDocument/2006/relationships/hyperlink" Target="https://drive.google.com/file/d/1gXU6J9K8nBZvANkMoGO-5Ihf75Ui3gBR/view?usp=sharing" TargetMode="External"/><Relationship Id="rId19" Type="http://schemas.openxmlformats.org/officeDocument/2006/relationships/hyperlink" Target="https://drive.google.com/file/d/17uMEpAh1FNdJ9jcNgIj4S9AGixzoqoXe/view?usp=sharing" TargetMode="External"/><Relationship Id="rId4" Type="http://schemas.openxmlformats.org/officeDocument/2006/relationships/hyperlink" Target="https://drive.google.com/file/d/1e_h0CiJ8PwQmpYiBVoKZ1Lc4uvSvD80Z/view?usp=sharing" TargetMode="External"/><Relationship Id="rId9" Type="http://schemas.openxmlformats.org/officeDocument/2006/relationships/hyperlink" Target="https://drive.google.com/file/d/1gXU6J9K8nBZvANkMoGO-5Ihf75Ui3gBR/view?usp=sharing" TargetMode="External"/><Relationship Id="rId14" Type="http://schemas.openxmlformats.org/officeDocument/2006/relationships/hyperlink" Target="https://drive.google.com/file/d/1Tb-0U8EE6uOlAdbjLXInQZYW3FP6KGdB/view?usp=sharing" TargetMode="External"/><Relationship Id="rId22" Type="http://schemas.openxmlformats.org/officeDocument/2006/relationships/hyperlink" Target="https://drive.google.com/file/d/1_6tE3hNEoSw7GkTOdqsJBDF5ctuLgGtW/view?usp=sharing"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7"/>
  <sheetViews>
    <sheetView tabSelected="1" topLeftCell="M2" zoomScale="80" zoomScaleNormal="80" workbookViewId="0">
      <pane ySplit="1" topLeftCell="A184" activePane="bottomLeft" state="frozen"/>
      <selection activeCell="A2" sqref="A2"/>
      <selection pane="bottomLeft" activeCell="U217" sqref="U2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customWidth="1"/>
    <col min="7" max="7" width="81.7109375" bestFit="1" customWidth="1"/>
    <col min="8" max="8" width="83.28515625" customWidth="1"/>
    <col min="9" max="9" width="84.5703125" customWidth="1"/>
    <col min="10" max="10" width="87"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1" t="s">
        <v>1</v>
      </c>
      <c r="B2" s="72"/>
      <c r="C2" s="72"/>
      <c r="D2" s="71" t="s">
        <v>2</v>
      </c>
      <c r="E2" s="72"/>
      <c r="F2" s="72"/>
      <c r="G2" s="71" t="s">
        <v>3</v>
      </c>
      <c r="H2" s="72"/>
      <c r="I2" s="72"/>
    </row>
    <row r="3" spans="1:19" x14ac:dyDescent="0.25">
      <c r="A3" s="73" t="s">
        <v>4</v>
      </c>
      <c r="B3" s="72"/>
      <c r="C3" s="72"/>
      <c r="D3" s="73" t="s">
        <v>5</v>
      </c>
      <c r="E3" s="72"/>
      <c r="F3" s="72"/>
      <c r="G3" s="73" t="s">
        <v>6</v>
      </c>
      <c r="H3" s="72"/>
      <c r="I3" s="7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1" t="s">
        <v>33</v>
      </c>
      <c r="B6" s="72"/>
      <c r="C6" s="72"/>
      <c r="D6" s="72"/>
      <c r="E6" s="72"/>
      <c r="F6" s="72"/>
      <c r="G6" s="72"/>
      <c r="H6" s="72"/>
      <c r="I6" s="72"/>
      <c r="J6" s="72"/>
      <c r="K6" s="72"/>
      <c r="L6" s="72"/>
      <c r="M6" s="72"/>
      <c r="N6" s="72"/>
      <c r="O6" s="72"/>
      <c r="P6" s="72"/>
      <c r="Q6" s="72"/>
      <c r="R6" s="72"/>
      <c r="S6" s="7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43101</v>
      </c>
      <c r="C8" s="2">
        <v>43190</v>
      </c>
      <c r="D8">
        <v>2000</v>
      </c>
      <c r="E8">
        <v>2200</v>
      </c>
      <c r="G8" t="s">
        <v>53</v>
      </c>
      <c r="H8" s="3">
        <f>5040+1505</f>
        <v>6545</v>
      </c>
      <c r="I8" s="3">
        <f>34960-1505</f>
        <v>33455</v>
      </c>
      <c r="J8" s="3">
        <v>40000</v>
      </c>
      <c r="K8" s="3"/>
      <c r="L8" s="3">
        <v>0</v>
      </c>
      <c r="M8" s="3"/>
      <c r="N8" s="4"/>
      <c r="O8" s="68" t="s">
        <v>80</v>
      </c>
      <c r="P8" t="s">
        <v>67</v>
      </c>
      <c r="Q8" s="2">
        <v>43205</v>
      </c>
      <c r="R8" s="2">
        <v>43205</v>
      </c>
      <c r="S8" t="s">
        <v>76</v>
      </c>
    </row>
    <row r="9" spans="1:19" x14ac:dyDescent="0.25">
      <c r="A9">
        <v>2018</v>
      </c>
      <c r="B9" s="2">
        <v>43101</v>
      </c>
      <c r="C9" s="2">
        <v>43190</v>
      </c>
      <c r="D9">
        <v>2000</v>
      </c>
      <c r="E9">
        <v>2400</v>
      </c>
      <c r="G9" t="s">
        <v>54</v>
      </c>
      <c r="H9" s="3">
        <f>6125+201+948+331+100+550+130+260</f>
        <v>8645</v>
      </c>
      <c r="I9" s="3">
        <v>-8645</v>
      </c>
      <c r="J9" s="3">
        <v>0</v>
      </c>
      <c r="K9" s="3"/>
      <c r="L9" s="3">
        <v>0</v>
      </c>
      <c r="M9" s="3"/>
      <c r="N9" s="4"/>
      <c r="O9" s="68" t="s">
        <v>80</v>
      </c>
      <c r="P9" t="s">
        <v>67</v>
      </c>
      <c r="Q9" s="2">
        <v>43205</v>
      </c>
      <c r="R9" s="2">
        <v>43205</v>
      </c>
      <c r="S9" s="6" t="s">
        <v>76</v>
      </c>
    </row>
    <row r="10" spans="1:19" x14ac:dyDescent="0.25">
      <c r="A10">
        <v>2018</v>
      </c>
      <c r="B10" s="2">
        <v>43101</v>
      </c>
      <c r="C10" s="2">
        <v>43190</v>
      </c>
      <c r="D10">
        <v>2000</v>
      </c>
      <c r="E10">
        <v>2500</v>
      </c>
      <c r="G10" t="s">
        <v>55</v>
      </c>
      <c r="H10" s="3">
        <f>131+931172+800</f>
        <v>932103</v>
      </c>
      <c r="I10" s="3">
        <v>-932</v>
      </c>
      <c r="J10" s="3">
        <v>931171</v>
      </c>
      <c r="K10" s="3"/>
      <c r="L10" s="3">
        <v>0</v>
      </c>
      <c r="M10" s="3"/>
      <c r="N10" s="4"/>
      <c r="O10" s="68" t="s">
        <v>80</v>
      </c>
      <c r="P10" t="s">
        <v>67</v>
      </c>
      <c r="Q10" s="2">
        <v>43205</v>
      </c>
      <c r="R10" s="2">
        <v>43205</v>
      </c>
      <c r="S10" s="6" t="s">
        <v>76</v>
      </c>
    </row>
    <row r="11" spans="1:19" x14ac:dyDescent="0.25">
      <c r="A11">
        <v>2018</v>
      </c>
      <c r="B11" s="2">
        <v>43101</v>
      </c>
      <c r="C11" s="2">
        <v>43190</v>
      </c>
      <c r="D11">
        <v>2000</v>
      </c>
      <c r="E11">
        <v>2600</v>
      </c>
      <c r="G11" t="s">
        <v>56</v>
      </c>
      <c r="H11" s="3">
        <f>1572379+502+2019364+12513+750+42635+1001+7581</f>
        <v>3656725</v>
      </c>
      <c r="I11" s="3">
        <v>199112</v>
      </c>
      <c r="J11" s="3">
        <f>300000+499051</f>
        <v>799051</v>
      </c>
      <c r="K11" s="3"/>
      <c r="L11" s="3">
        <f>1472379+502+1519514+12513+750+42546+1001+7581</f>
        <v>3056786</v>
      </c>
      <c r="M11" s="3"/>
      <c r="N11" s="4"/>
      <c r="O11" s="68" t="s">
        <v>80</v>
      </c>
      <c r="P11" t="s">
        <v>67</v>
      </c>
      <c r="Q11" s="2">
        <v>43205</v>
      </c>
      <c r="R11" s="2">
        <v>43205</v>
      </c>
      <c r="S11" s="6" t="s">
        <v>76</v>
      </c>
    </row>
    <row r="12" spans="1:19" x14ac:dyDescent="0.25">
      <c r="A12">
        <v>2018</v>
      </c>
      <c r="B12" s="2">
        <v>43101</v>
      </c>
      <c r="C12" s="2">
        <v>43190</v>
      </c>
      <c r="D12">
        <v>2000</v>
      </c>
      <c r="E12">
        <v>2700</v>
      </c>
      <c r="G12" t="s">
        <v>57</v>
      </c>
      <c r="H12" s="3">
        <v>414</v>
      </c>
      <c r="I12" s="3">
        <v>-414</v>
      </c>
      <c r="J12" s="3">
        <v>0</v>
      </c>
      <c r="K12" s="3"/>
      <c r="L12" s="3">
        <v>0</v>
      </c>
      <c r="M12" s="3"/>
      <c r="N12" s="4"/>
      <c r="O12" s="68" t="s">
        <v>80</v>
      </c>
      <c r="P12" t="s">
        <v>67</v>
      </c>
      <c r="Q12" s="2">
        <v>43205</v>
      </c>
      <c r="R12" s="2">
        <v>43205</v>
      </c>
      <c r="S12" s="6" t="s">
        <v>76</v>
      </c>
    </row>
    <row r="13" spans="1:19" x14ac:dyDescent="0.25">
      <c r="A13">
        <v>2018</v>
      </c>
      <c r="B13" s="2">
        <v>43101</v>
      </c>
      <c r="C13" s="2">
        <v>43190</v>
      </c>
      <c r="D13">
        <v>2000</v>
      </c>
      <c r="E13">
        <v>2900</v>
      </c>
      <c r="G13" t="s">
        <v>58</v>
      </c>
      <c r="H13" s="3">
        <f>2523+1497+843424+6792+2902+2499+1429</f>
        <v>861066</v>
      </c>
      <c r="I13" s="3">
        <v>7803</v>
      </c>
      <c r="J13" s="3">
        <v>0</v>
      </c>
      <c r="K13" s="3"/>
      <c r="L13" s="3">
        <v>868869</v>
      </c>
      <c r="M13" s="3"/>
      <c r="N13" s="4"/>
      <c r="O13" s="68" t="s">
        <v>80</v>
      </c>
      <c r="P13" t="s">
        <v>67</v>
      </c>
      <c r="Q13" s="2">
        <v>43205</v>
      </c>
      <c r="R13" s="2">
        <v>43205</v>
      </c>
      <c r="S13" s="6" t="s">
        <v>76</v>
      </c>
    </row>
    <row r="14" spans="1:19" x14ac:dyDescent="0.25">
      <c r="A14">
        <v>2018</v>
      </c>
      <c r="B14" s="2">
        <v>43101</v>
      </c>
      <c r="C14" s="2">
        <v>43190</v>
      </c>
      <c r="D14">
        <v>3000</v>
      </c>
      <c r="E14">
        <v>3200</v>
      </c>
      <c r="G14" t="s">
        <v>59</v>
      </c>
      <c r="H14" s="4">
        <f>548568+49347+314034+267057</f>
        <v>1179006</v>
      </c>
      <c r="I14" s="4">
        <f>1020789+49029-314034-149019</f>
        <v>606765</v>
      </c>
      <c r="J14" s="3">
        <f>292318+86022+37824+93034</f>
        <v>509198</v>
      </c>
      <c r="K14" s="4"/>
      <c r="L14" s="3">
        <f>1277039+12354+80214+176641</f>
        <v>1546248</v>
      </c>
      <c r="M14" s="4"/>
      <c r="N14" s="4"/>
      <c r="O14" s="68" t="s">
        <v>80</v>
      </c>
      <c r="P14" t="s">
        <v>67</v>
      </c>
      <c r="Q14" s="2">
        <v>43205</v>
      </c>
      <c r="R14" s="2">
        <v>43205</v>
      </c>
      <c r="S14" s="6" t="s">
        <v>76</v>
      </c>
    </row>
    <row r="15" spans="1:19" x14ac:dyDescent="0.25">
      <c r="A15">
        <v>2018</v>
      </c>
      <c r="B15" s="2">
        <v>43101</v>
      </c>
      <c r="C15" s="2">
        <v>43190</v>
      </c>
      <c r="D15">
        <v>3000</v>
      </c>
      <c r="E15">
        <v>3300</v>
      </c>
      <c r="G15" t="s">
        <v>60</v>
      </c>
      <c r="H15" s="4">
        <f>10217+17091+183</f>
        <v>27491</v>
      </c>
      <c r="I15" s="4">
        <f>-27308-183</f>
        <v>-27491</v>
      </c>
      <c r="J15" s="4">
        <v>0</v>
      </c>
      <c r="K15" s="4"/>
      <c r="L15" s="4"/>
      <c r="M15" s="4"/>
      <c r="N15" s="4"/>
      <c r="O15" s="68" t="s">
        <v>80</v>
      </c>
      <c r="P15" t="s">
        <v>67</v>
      </c>
      <c r="Q15" s="2">
        <v>43205</v>
      </c>
      <c r="R15" s="2">
        <v>43205</v>
      </c>
      <c r="S15" s="6" t="s">
        <v>76</v>
      </c>
    </row>
    <row r="16" spans="1:19" x14ac:dyDescent="0.25">
      <c r="A16">
        <v>2018</v>
      </c>
      <c r="B16" s="2">
        <v>43101</v>
      </c>
      <c r="C16" s="2">
        <v>43190</v>
      </c>
      <c r="D16">
        <v>3000</v>
      </c>
      <c r="E16">
        <v>3400</v>
      </c>
      <c r="G16" t="s">
        <v>61</v>
      </c>
      <c r="H16" s="3">
        <f>2298+1505084+2311</f>
        <v>1509693</v>
      </c>
      <c r="I16" s="4">
        <v>38636</v>
      </c>
      <c r="J16" s="4">
        <v>0</v>
      </c>
      <c r="K16" s="4"/>
      <c r="L16" s="4">
        <v>40947</v>
      </c>
      <c r="M16" s="4"/>
      <c r="N16" s="4"/>
      <c r="O16" s="68" t="s">
        <v>80</v>
      </c>
      <c r="P16" t="s">
        <v>67</v>
      </c>
      <c r="Q16" s="2">
        <v>43205</v>
      </c>
      <c r="R16" s="2">
        <v>43205</v>
      </c>
      <c r="S16" s="6" t="s">
        <v>76</v>
      </c>
    </row>
    <row r="17" spans="1:19" x14ac:dyDescent="0.25">
      <c r="A17">
        <v>2018</v>
      </c>
      <c r="B17" s="2">
        <v>43101</v>
      </c>
      <c r="C17" s="2">
        <v>43190</v>
      </c>
      <c r="D17">
        <v>3000</v>
      </c>
      <c r="E17">
        <v>3500</v>
      </c>
      <c r="G17" t="s">
        <v>62</v>
      </c>
      <c r="H17" s="3">
        <f>26837+2192+46376+8145+2519+5498+128+240+1770</f>
        <v>93705</v>
      </c>
      <c r="I17" s="4">
        <f>-29029+318648-8145-2519-5498-128-240-1770</f>
        <v>271319</v>
      </c>
      <c r="J17" s="4">
        <v>210919</v>
      </c>
      <c r="K17" s="4"/>
      <c r="L17" s="4">
        <v>154105</v>
      </c>
      <c r="M17" s="4"/>
      <c r="N17" s="4"/>
      <c r="O17" s="68" t="s">
        <v>80</v>
      </c>
      <c r="P17" t="s">
        <v>67</v>
      </c>
      <c r="Q17" s="2">
        <v>43205</v>
      </c>
      <c r="R17" s="2">
        <v>43205</v>
      </c>
      <c r="S17" s="6" t="s">
        <v>76</v>
      </c>
    </row>
    <row r="18" spans="1:19" x14ac:dyDescent="0.25">
      <c r="A18">
        <v>2018</v>
      </c>
      <c r="B18" s="2">
        <v>43101</v>
      </c>
      <c r="C18" s="2">
        <v>43190</v>
      </c>
      <c r="D18">
        <v>3000</v>
      </c>
      <c r="E18">
        <v>3600</v>
      </c>
      <c r="G18" t="s">
        <v>63</v>
      </c>
      <c r="H18" s="3">
        <f>2526+6839+120</f>
        <v>9485</v>
      </c>
      <c r="I18" s="4">
        <f>3295-120</f>
        <v>3175</v>
      </c>
      <c r="J18" s="4">
        <v>0</v>
      </c>
      <c r="K18" s="4"/>
      <c r="L18" s="4">
        <v>6070</v>
      </c>
      <c r="M18" s="4"/>
      <c r="N18" s="4"/>
      <c r="O18" s="68" t="s">
        <v>80</v>
      </c>
      <c r="P18" t="s">
        <v>67</v>
      </c>
      <c r="Q18" s="2">
        <v>43205</v>
      </c>
      <c r="R18" s="2">
        <v>43205</v>
      </c>
      <c r="S18" s="6" t="s">
        <v>76</v>
      </c>
    </row>
    <row r="19" spans="1:19" x14ac:dyDescent="0.25">
      <c r="A19">
        <v>2018</v>
      </c>
      <c r="B19" s="2">
        <v>43101</v>
      </c>
      <c r="C19" s="2">
        <v>43190</v>
      </c>
      <c r="D19">
        <v>3000</v>
      </c>
      <c r="E19">
        <v>3700</v>
      </c>
      <c r="G19" t="s">
        <v>64</v>
      </c>
      <c r="H19" s="3">
        <f>1294904+522+16901+3151+480+7765+156+16582</f>
        <v>1340461</v>
      </c>
      <c r="I19" s="4">
        <f>-253785-522-14373-3151-480-7765-156-16582</f>
        <v>-296814</v>
      </c>
      <c r="J19" s="4">
        <f>425238+2528</f>
        <v>427766</v>
      </c>
      <c r="K19" s="4"/>
      <c r="L19" s="4">
        <v>616403</v>
      </c>
      <c r="M19" s="4"/>
      <c r="N19" s="4"/>
      <c r="O19" s="68" t="s">
        <v>80</v>
      </c>
      <c r="P19" t="s">
        <v>67</v>
      </c>
      <c r="Q19" s="2">
        <v>43205</v>
      </c>
      <c r="R19" s="2">
        <v>43205</v>
      </c>
      <c r="S19" s="6" t="s">
        <v>76</v>
      </c>
    </row>
    <row r="20" spans="1:19" x14ac:dyDescent="0.25">
      <c r="A20">
        <v>2018</v>
      </c>
      <c r="B20" s="2">
        <v>43101</v>
      </c>
      <c r="C20" s="2">
        <v>43190</v>
      </c>
      <c r="D20">
        <v>3000</v>
      </c>
      <c r="E20">
        <v>3800</v>
      </c>
      <c r="G20" t="s">
        <v>65</v>
      </c>
      <c r="H20" s="3">
        <f>1240+461+120+943</f>
        <v>2764</v>
      </c>
      <c r="I20" s="4">
        <f>-1240-461-120-943</f>
        <v>-2764</v>
      </c>
      <c r="J20" s="4">
        <v>0</v>
      </c>
      <c r="K20" s="4"/>
      <c r="L20" s="4"/>
      <c r="M20" s="4"/>
      <c r="N20" s="4"/>
      <c r="O20" s="68" t="s">
        <v>80</v>
      </c>
      <c r="P20" t="s">
        <v>67</v>
      </c>
      <c r="Q20" s="2">
        <v>43205</v>
      </c>
      <c r="R20" s="2">
        <v>43205</v>
      </c>
      <c r="S20" s="6" t="s">
        <v>76</v>
      </c>
    </row>
    <row r="21" spans="1:19" x14ac:dyDescent="0.25">
      <c r="A21">
        <v>2018</v>
      </c>
      <c r="B21" s="2">
        <v>43101</v>
      </c>
      <c r="C21" s="2">
        <v>43190</v>
      </c>
      <c r="D21">
        <v>3000</v>
      </c>
      <c r="E21">
        <v>3900</v>
      </c>
      <c r="G21" t="s">
        <v>66</v>
      </c>
      <c r="H21" s="3">
        <f>1284308+204+253+160+176+384</f>
        <v>1285485</v>
      </c>
      <c r="I21" s="4">
        <f>-628696-253-160-176-384</f>
        <v>-629669</v>
      </c>
      <c r="J21" s="4">
        <v>239450</v>
      </c>
      <c r="K21" s="4"/>
      <c r="L21" s="4">
        <v>416366</v>
      </c>
      <c r="M21" s="4"/>
      <c r="N21" s="4"/>
      <c r="O21" s="68" t="s">
        <v>80</v>
      </c>
      <c r="P21" t="s">
        <v>67</v>
      </c>
      <c r="Q21" s="2">
        <v>43205</v>
      </c>
      <c r="R21" s="2">
        <v>43205</v>
      </c>
      <c r="S21" s="6" t="s">
        <v>76</v>
      </c>
    </row>
    <row r="22" spans="1:19" x14ac:dyDescent="0.25">
      <c r="A22">
        <v>2018</v>
      </c>
      <c r="B22" s="2">
        <v>43191</v>
      </c>
      <c r="C22" s="2">
        <v>43281</v>
      </c>
      <c r="D22">
        <v>2000</v>
      </c>
      <c r="E22">
        <v>2200</v>
      </c>
      <c r="G22" t="s">
        <v>53</v>
      </c>
      <c r="H22" s="4">
        <v>5028</v>
      </c>
      <c r="I22" s="4">
        <f>178106+24571+53313</f>
        <v>255990</v>
      </c>
      <c r="J22" s="4">
        <v>50000</v>
      </c>
      <c r="K22" s="4"/>
      <c r="L22" s="4">
        <f>183134+24571+3313</f>
        <v>211018</v>
      </c>
      <c r="M22" s="4"/>
      <c r="N22" s="4"/>
      <c r="O22" s="68" t="s">
        <v>81</v>
      </c>
      <c r="P22" t="s">
        <v>67</v>
      </c>
      <c r="Q22" s="2">
        <v>43296</v>
      </c>
      <c r="R22" s="2">
        <v>43296</v>
      </c>
      <c r="S22" s="6" t="s">
        <v>76</v>
      </c>
    </row>
    <row r="23" spans="1:19" x14ac:dyDescent="0.25">
      <c r="A23">
        <v>2018</v>
      </c>
      <c r="B23" s="2">
        <v>43191</v>
      </c>
      <c r="C23" s="2">
        <v>43281</v>
      </c>
      <c r="D23">
        <v>2000</v>
      </c>
      <c r="E23">
        <v>2400</v>
      </c>
      <c r="G23" t="s">
        <v>54</v>
      </c>
      <c r="H23" s="4">
        <v>4776</v>
      </c>
      <c r="I23" s="4">
        <f>277170+58119+47213</f>
        <v>382502</v>
      </c>
      <c r="J23" s="4">
        <f>36203+20600</f>
        <v>56803</v>
      </c>
      <c r="K23" s="4"/>
      <c r="L23" s="4">
        <f>245743+58119+26613</f>
        <v>330475</v>
      </c>
      <c r="M23" s="4"/>
      <c r="N23" s="4"/>
      <c r="O23" s="68" t="s">
        <v>81</v>
      </c>
      <c r="P23" t="s">
        <v>67</v>
      </c>
      <c r="Q23" s="2">
        <v>43296</v>
      </c>
      <c r="R23" s="2">
        <v>43296</v>
      </c>
      <c r="S23" s="6" t="s">
        <v>76</v>
      </c>
    </row>
    <row r="24" spans="1:19" x14ac:dyDescent="0.25">
      <c r="A24">
        <v>2018</v>
      </c>
      <c r="B24" s="2">
        <v>43191</v>
      </c>
      <c r="C24" s="2">
        <v>43281</v>
      </c>
      <c r="D24">
        <v>2000</v>
      </c>
      <c r="E24">
        <v>2500</v>
      </c>
      <c r="G24" t="s">
        <v>55</v>
      </c>
      <c r="H24" s="4">
        <v>1396758</v>
      </c>
      <c r="I24" s="4">
        <f>17218+2607+7673-950105</f>
        <v>-922607</v>
      </c>
      <c r="J24" s="4">
        <f>700+441015</f>
        <v>441715</v>
      </c>
      <c r="K24" s="4"/>
      <c r="L24" s="4">
        <f>17218+2607+6973+5638</f>
        <v>32436</v>
      </c>
      <c r="M24" s="4"/>
      <c r="N24" s="4"/>
      <c r="O24" s="68" t="s">
        <v>81</v>
      </c>
      <c r="P24" t="s">
        <v>67</v>
      </c>
      <c r="Q24" s="2">
        <v>43296</v>
      </c>
      <c r="R24" s="2">
        <v>43296</v>
      </c>
      <c r="S24" s="6" t="s">
        <v>76</v>
      </c>
    </row>
    <row r="25" spans="1:19" x14ac:dyDescent="0.25">
      <c r="A25">
        <v>2018</v>
      </c>
      <c r="B25" s="2">
        <v>43191</v>
      </c>
      <c r="C25" s="2">
        <v>43281</v>
      </c>
      <c r="D25">
        <v>2000</v>
      </c>
      <c r="E25">
        <v>2600</v>
      </c>
      <c r="G25" t="s">
        <v>56</v>
      </c>
      <c r="H25" s="4">
        <f>1574661+2325644+12513+42546+5079</f>
        <v>3960443</v>
      </c>
      <c r="I25" s="4">
        <f>151102+839+244054</f>
        <v>395995</v>
      </c>
      <c r="J25" s="4">
        <v>165700</v>
      </c>
      <c r="K25" s="4"/>
      <c r="L25" s="4">
        <f>2025763+839+2370866+12513+42546+5079</f>
        <v>4457606</v>
      </c>
      <c r="M25" s="4"/>
      <c r="N25" s="4"/>
      <c r="O25" s="68" t="s">
        <v>81</v>
      </c>
      <c r="P25" t="s">
        <v>67</v>
      </c>
      <c r="Q25" s="2">
        <v>43296</v>
      </c>
      <c r="R25" s="2">
        <v>43296</v>
      </c>
      <c r="S25" s="6" t="s">
        <v>76</v>
      </c>
    </row>
    <row r="26" spans="1:19" x14ac:dyDescent="0.25">
      <c r="A26">
        <v>2018</v>
      </c>
      <c r="B26" s="2">
        <v>43191</v>
      </c>
      <c r="C26" s="2">
        <v>43281</v>
      </c>
      <c r="D26">
        <v>2000</v>
      </c>
      <c r="E26">
        <v>2700</v>
      </c>
      <c r="G26" t="s">
        <v>57</v>
      </c>
      <c r="H26" s="4">
        <v>0</v>
      </c>
      <c r="I26" s="4">
        <f>10133+14165+1667+3197+9166+29164+5000+5833+5000+6666</f>
        <v>89991</v>
      </c>
      <c r="J26" s="4">
        <v>0</v>
      </c>
      <c r="K26" s="4"/>
      <c r="L26" s="4">
        <f>10133+14165+1667+3197+9166+29164+5000+5833+5000+6666</f>
        <v>89991</v>
      </c>
      <c r="M26" s="4"/>
      <c r="N26" s="4"/>
      <c r="O26" s="68" t="s">
        <v>81</v>
      </c>
      <c r="P26" t="s">
        <v>67</v>
      </c>
      <c r="Q26" s="2">
        <v>43296</v>
      </c>
      <c r="R26" s="2">
        <v>43296</v>
      </c>
      <c r="S26" s="6" t="s">
        <v>76</v>
      </c>
    </row>
    <row r="27" spans="1:19" x14ac:dyDescent="0.25">
      <c r="A27">
        <v>2018</v>
      </c>
      <c r="B27" s="2">
        <v>43191</v>
      </c>
      <c r="C27" s="2">
        <v>43281</v>
      </c>
      <c r="D27">
        <v>2000</v>
      </c>
      <c r="E27">
        <v>2900</v>
      </c>
      <c r="G27" t="s">
        <v>58</v>
      </c>
      <c r="H27" s="4">
        <f>2523+1265136+2264+2499</f>
        <v>1272422</v>
      </c>
      <c r="I27" s="4">
        <f>314627+49904-153301-2264-2499</f>
        <v>206467</v>
      </c>
      <c r="J27" s="4">
        <f>259237+495466</f>
        <v>754703</v>
      </c>
      <c r="K27" s="4"/>
      <c r="L27" s="4">
        <f>57913+49904+616369</f>
        <v>724186</v>
      </c>
      <c r="M27" s="4"/>
      <c r="N27" s="4"/>
      <c r="O27" s="68" t="s">
        <v>81</v>
      </c>
      <c r="P27" t="s">
        <v>67</v>
      </c>
      <c r="Q27" s="2">
        <v>43296</v>
      </c>
      <c r="R27" s="2">
        <v>43296</v>
      </c>
      <c r="S27" s="6" t="s">
        <v>76</v>
      </c>
    </row>
    <row r="28" spans="1:19" x14ac:dyDescent="0.25">
      <c r="A28">
        <v>2018</v>
      </c>
      <c r="B28" s="2">
        <v>43191</v>
      </c>
      <c r="C28" s="2">
        <v>43281</v>
      </c>
      <c r="D28">
        <v>3000</v>
      </c>
      <c r="E28">
        <v>3200</v>
      </c>
      <c r="G28" t="s">
        <v>59</v>
      </c>
      <c r="H28" s="4">
        <f>548568+49347+314034+267057</f>
        <v>1179006</v>
      </c>
      <c r="I28" s="4">
        <f>34012+201273+59357+102816</f>
        <v>397458</v>
      </c>
      <c r="J28" s="4">
        <f>-292318+11238-75432+199562</f>
        <v>-156950</v>
      </c>
      <c r="K28" s="4"/>
      <c r="L28" s="4">
        <f>874898+239382+448823+170311</f>
        <v>1733414</v>
      </c>
      <c r="M28" s="4"/>
      <c r="N28" s="4"/>
      <c r="O28" s="68" t="s">
        <v>81</v>
      </c>
      <c r="P28" t="s">
        <v>67</v>
      </c>
      <c r="Q28" s="2">
        <v>43296</v>
      </c>
      <c r="R28" s="2">
        <v>43296</v>
      </c>
      <c r="S28" s="6" t="s">
        <v>76</v>
      </c>
    </row>
    <row r="29" spans="1:19" x14ac:dyDescent="0.25">
      <c r="A29">
        <v>2018</v>
      </c>
      <c r="B29" s="2">
        <v>43191</v>
      </c>
      <c r="C29" s="2">
        <v>43281</v>
      </c>
      <c r="D29">
        <v>3000</v>
      </c>
      <c r="E29">
        <v>3300</v>
      </c>
      <c r="G29" t="s">
        <v>60</v>
      </c>
      <c r="H29" s="4">
        <f>5646+13766</f>
        <v>19412</v>
      </c>
      <c r="I29" s="4">
        <f>93021+9082-13766</f>
        <v>88337</v>
      </c>
      <c r="J29" s="4">
        <f>88434+450</f>
        <v>88884</v>
      </c>
      <c r="K29" s="4"/>
      <c r="L29" s="4">
        <f>10233+8632</f>
        <v>18865</v>
      </c>
      <c r="M29" s="4"/>
      <c r="N29" s="4"/>
      <c r="O29" s="68" t="s">
        <v>81</v>
      </c>
      <c r="P29" t="s">
        <v>67</v>
      </c>
      <c r="Q29" s="2">
        <v>43296</v>
      </c>
      <c r="R29" s="2">
        <v>43296</v>
      </c>
      <c r="S29" s="6" t="s">
        <v>76</v>
      </c>
    </row>
    <row r="30" spans="1:19" x14ac:dyDescent="0.25">
      <c r="A30">
        <v>2018</v>
      </c>
      <c r="B30" s="2">
        <v>43191</v>
      </c>
      <c r="C30" s="2">
        <v>43281</v>
      </c>
      <c r="D30">
        <v>3000</v>
      </c>
      <c r="E30">
        <v>3400</v>
      </c>
      <c r="G30" t="s">
        <v>61</v>
      </c>
      <c r="H30" s="4">
        <f>1850+1864</f>
        <v>3714</v>
      </c>
      <c r="I30" s="4">
        <f>14881+1249+24464</f>
        <v>40594</v>
      </c>
      <c r="J30" s="4">
        <v>365</v>
      </c>
      <c r="K30" s="4"/>
      <c r="L30" s="4">
        <f>16731+884+26328</f>
        <v>43943</v>
      </c>
      <c r="M30" s="4"/>
      <c r="N30" s="4"/>
      <c r="O30" s="68" t="s">
        <v>81</v>
      </c>
      <c r="P30" t="s">
        <v>67</v>
      </c>
      <c r="Q30" s="2">
        <v>43296</v>
      </c>
      <c r="R30" s="2">
        <v>43296</v>
      </c>
      <c r="S30" s="6" t="s">
        <v>76</v>
      </c>
    </row>
    <row r="31" spans="1:19" x14ac:dyDescent="0.25">
      <c r="A31">
        <v>2018</v>
      </c>
      <c r="B31" s="2">
        <v>43191</v>
      </c>
      <c r="C31" s="2">
        <v>43281</v>
      </c>
      <c r="D31">
        <v>3000</v>
      </c>
      <c r="E31">
        <v>3500</v>
      </c>
      <c r="G31" t="s">
        <v>62</v>
      </c>
      <c r="H31" s="4">
        <f>16183+36265+5079+1692</f>
        <v>59219</v>
      </c>
      <c r="I31" s="4">
        <f>69194+62186-99744-4522-1692</f>
        <v>25422</v>
      </c>
      <c r="J31" s="4">
        <f>11914+308-178368</f>
        <v>-166146</v>
      </c>
      <c r="K31" s="4"/>
      <c r="L31" s="4">
        <f>73463+61878+114889+557</f>
        <v>250787</v>
      </c>
      <c r="M31" s="4"/>
      <c r="N31" s="4"/>
      <c r="O31" s="68" t="s">
        <v>81</v>
      </c>
      <c r="P31" t="s">
        <v>67</v>
      </c>
      <c r="Q31" s="2">
        <v>43296</v>
      </c>
      <c r="R31" s="2">
        <v>43296</v>
      </c>
      <c r="S31" s="6" t="s">
        <v>76</v>
      </c>
    </row>
    <row r="32" spans="1:19" x14ac:dyDescent="0.25">
      <c r="A32">
        <v>2018</v>
      </c>
      <c r="B32" s="2">
        <v>43191</v>
      </c>
      <c r="C32" s="2">
        <v>43281</v>
      </c>
      <c r="D32">
        <v>3000</v>
      </c>
      <c r="E32">
        <v>3600</v>
      </c>
      <c r="G32" t="s">
        <v>63</v>
      </c>
      <c r="H32" s="4">
        <v>0</v>
      </c>
      <c r="I32" s="4">
        <v>451762</v>
      </c>
      <c r="J32" s="4">
        <v>0</v>
      </c>
      <c r="K32" s="4"/>
      <c r="L32" s="4">
        <v>451762</v>
      </c>
      <c r="M32" s="4"/>
      <c r="N32" s="4"/>
      <c r="O32" s="68" t="s">
        <v>81</v>
      </c>
      <c r="P32" t="s">
        <v>67</v>
      </c>
      <c r="Q32" s="2">
        <v>43296</v>
      </c>
      <c r="R32" s="2">
        <v>43296</v>
      </c>
      <c r="S32" s="6" t="s">
        <v>76</v>
      </c>
    </row>
    <row r="33" spans="1:19" x14ac:dyDescent="0.25">
      <c r="A33">
        <v>2018</v>
      </c>
      <c r="B33" s="2">
        <v>43191</v>
      </c>
      <c r="C33" s="2">
        <v>43281</v>
      </c>
      <c r="D33">
        <v>3000</v>
      </c>
      <c r="E33">
        <v>3700</v>
      </c>
      <c r="G33" t="s">
        <v>64</v>
      </c>
      <c r="H33" s="4">
        <f>1029553+13613+2542+1692</f>
        <v>1047400</v>
      </c>
      <c r="I33" s="4">
        <f>-449287-1994-1692+1700+500</f>
        <v>-450773</v>
      </c>
      <c r="J33" s="4">
        <f>85694+3109</f>
        <v>88803</v>
      </c>
      <c r="K33" s="4"/>
      <c r="L33" s="4">
        <f>494572+1700+8510+3042</f>
        <v>507824</v>
      </c>
      <c r="M33" s="4"/>
      <c r="N33" s="4"/>
      <c r="O33" s="68" t="s">
        <v>81</v>
      </c>
      <c r="P33" t="s">
        <v>67</v>
      </c>
      <c r="Q33" s="2">
        <v>43296</v>
      </c>
      <c r="R33" s="2">
        <v>43296</v>
      </c>
      <c r="S33" s="6" t="s">
        <v>76</v>
      </c>
    </row>
    <row r="34" spans="1:19" x14ac:dyDescent="0.25">
      <c r="A34">
        <v>2018</v>
      </c>
      <c r="B34" s="2">
        <v>43191</v>
      </c>
      <c r="C34" s="2">
        <v>43281</v>
      </c>
      <c r="D34">
        <v>3000</v>
      </c>
      <c r="E34">
        <v>3800</v>
      </c>
      <c r="G34" t="s">
        <v>65</v>
      </c>
      <c r="H34" s="4">
        <v>0</v>
      </c>
      <c r="I34" s="4">
        <v>4640</v>
      </c>
      <c r="J34" s="4">
        <v>200</v>
      </c>
      <c r="K34" s="4"/>
      <c r="L34" s="4">
        <v>4440</v>
      </c>
      <c r="M34" s="4"/>
      <c r="N34" s="4"/>
      <c r="O34" s="68" t="s">
        <v>81</v>
      </c>
      <c r="P34" t="s">
        <v>67</v>
      </c>
      <c r="Q34" s="2">
        <v>43296</v>
      </c>
      <c r="R34" s="2">
        <v>43296</v>
      </c>
      <c r="S34" s="6" t="s">
        <v>76</v>
      </c>
    </row>
    <row r="35" spans="1:19" x14ac:dyDescent="0.25">
      <c r="A35">
        <v>2018</v>
      </c>
      <c r="B35" s="2">
        <v>43191</v>
      </c>
      <c r="C35" s="2">
        <v>43281</v>
      </c>
      <c r="D35">
        <v>3000</v>
      </c>
      <c r="E35">
        <v>3900</v>
      </c>
      <c r="G35" t="s">
        <v>66</v>
      </c>
      <c r="H35" s="4">
        <v>1282500</v>
      </c>
      <c r="I35" s="4">
        <f>-532184+1009+1674</f>
        <v>-529501</v>
      </c>
      <c r="J35" s="4">
        <v>-214450</v>
      </c>
      <c r="K35" s="4"/>
      <c r="L35" s="4">
        <f>964766+1009+1674</f>
        <v>967449</v>
      </c>
      <c r="M35" s="4"/>
      <c r="N35" s="4"/>
      <c r="O35" s="68" t="s">
        <v>81</v>
      </c>
      <c r="P35" t="s">
        <v>67</v>
      </c>
      <c r="Q35" s="2">
        <v>43296</v>
      </c>
      <c r="R35" s="2">
        <v>43296</v>
      </c>
      <c r="S35" s="6" t="s">
        <v>76</v>
      </c>
    </row>
    <row r="36" spans="1:19" x14ac:dyDescent="0.25">
      <c r="A36">
        <v>2018</v>
      </c>
      <c r="B36" s="2">
        <v>43282</v>
      </c>
      <c r="C36" s="2">
        <v>43373</v>
      </c>
      <c r="D36">
        <v>2000</v>
      </c>
      <c r="E36">
        <v>2200</v>
      </c>
      <c r="G36" t="s">
        <v>53</v>
      </c>
      <c r="H36" s="3">
        <v>5028</v>
      </c>
      <c r="I36" s="3">
        <v>216022</v>
      </c>
      <c r="J36" s="3">
        <v>20584</v>
      </c>
      <c r="K36" s="4"/>
      <c r="L36" s="3">
        <v>200466</v>
      </c>
      <c r="M36" s="4"/>
      <c r="N36" s="4"/>
      <c r="O36" s="68" t="s">
        <v>82</v>
      </c>
      <c r="P36" t="s">
        <v>67</v>
      </c>
      <c r="Q36" s="2">
        <v>43388</v>
      </c>
      <c r="R36" s="2">
        <v>43388</v>
      </c>
      <c r="S36" s="6" t="s">
        <v>76</v>
      </c>
    </row>
    <row r="37" spans="1:19" x14ac:dyDescent="0.25">
      <c r="A37">
        <v>2018</v>
      </c>
      <c r="B37" s="2">
        <v>43282</v>
      </c>
      <c r="C37" s="2">
        <v>43373</v>
      </c>
      <c r="D37">
        <v>2000</v>
      </c>
      <c r="E37">
        <v>2400</v>
      </c>
      <c r="G37" t="s">
        <v>54</v>
      </c>
      <c r="H37" s="3">
        <v>4776</v>
      </c>
      <c r="I37" s="3">
        <v>38747</v>
      </c>
      <c r="J37" s="3">
        <v>-56536</v>
      </c>
      <c r="K37" s="4"/>
      <c r="L37" s="3">
        <v>100059</v>
      </c>
      <c r="M37" s="4"/>
      <c r="N37" s="4"/>
      <c r="O37" s="68" t="s">
        <v>82</v>
      </c>
      <c r="P37" t="s">
        <v>67</v>
      </c>
      <c r="Q37" s="2">
        <v>43388</v>
      </c>
      <c r="R37" s="2">
        <v>43388</v>
      </c>
      <c r="S37" s="6" t="s">
        <v>76</v>
      </c>
    </row>
    <row r="38" spans="1:19" x14ac:dyDescent="0.25">
      <c r="A38">
        <v>2018</v>
      </c>
      <c r="B38" s="2">
        <v>43282</v>
      </c>
      <c r="C38" s="2">
        <v>43373</v>
      </c>
      <c r="D38">
        <v>2000</v>
      </c>
      <c r="E38">
        <v>2500</v>
      </c>
      <c r="G38" t="s">
        <v>55</v>
      </c>
      <c r="H38" s="3">
        <v>1396758</v>
      </c>
      <c r="I38" s="3">
        <v>-1112973</v>
      </c>
      <c r="J38" s="3">
        <v>253347</v>
      </c>
      <c r="K38" s="4"/>
      <c r="L38" s="3">
        <v>30439</v>
      </c>
      <c r="M38" s="4"/>
      <c r="N38" s="4"/>
      <c r="O38" s="68" t="s">
        <v>82</v>
      </c>
      <c r="P38" t="s">
        <v>67</v>
      </c>
      <c r="Q38" s="2">
        <v>43388</v>
      </c>
      <c r="R38" s="2">
        <v>43388</v>
      </c>
      <c r="S38" s="6" t="s">
        <v>76</v>
      </c>
    </row>
    <row r="39" spans="1:19" x14ac:dyDescent="0.25">
      <c r="A39">
        <v>2018</v>
      </c>
      <c r="B39" s="2">
        <v>43282</v>
      </c>
      <c r="C39" s="2">
        <v>43373</v>
      </c>
      <c r="D39">
        <v>2000</v>
      </c>
      <c r="E39">
        <v>2600</v>
      </c>
      <c r="G39" t="s">
        <v>56</v>
      </c>
      <c r="H39" s="3">
        <v>4256636</v>
      </c>
      <c r="I39" s="3">
        <v>146213</v>
      </c>
      <c r="J39" s="3">
        <v>1101804</v>
      </c>
      <c r="K39" s="4"/>
      <c r="L39" s="3">
        <v>3301045</v>
      </c>
      <c r="M39" s="4"/>
      <c r="N39" s="4"/>
      <c r="O39" s="68" t="s">
        <v>82</v>
      </c>
      <c r="P39" t="s">
        <v>67</v>
      </c>
      <c r="Q39" s="2">
        <v>43388</v>
      </c>
      <c r="R39" s="2">
        <v>43388</v>
      </c>
      <c r="S39" s="6" t="s">
        <v>76</v>
      </c>
    </row>
    <row r="40" spans="1:19" x14ac:dyDescent="0.25">
      <c r="A40">
        <v>2018</v>
      </c>
      <c r="B40" s="2">
        <v>43282</v>
      </c>
      <c r="C40" s="2">
        <v>43373</v>
      </c>
      <c r="D40">
        <v>2000</v>
      </c>
      <c r="E40">
        <v>2700</v>
      </c>
      <c r="G40" t="s">
        <v>57</v>
      </c>
      <c r="H40" s="3">
        <v>0</v>
      </c>
      <c r="I40" s="3">
        <v>2959</v>
      </c>
      <c r="J40" s="3">
        <v>4</v>
      </c>
      <c r="K40" s="4"/>
      <c r="L40" s="3">
        <v>2959</v>
      </c>
      <c r="M40" s="4"/>
      <c r="N40" s="4"/>
      <c r="O40" s="68" t="s">
        <v>82</v>
      </c>
      <c r="P40" t="s">
        <v>67</v>
      </c>
      <c r="Q40" s="2">
        <v>43388</v>
      </c>
      <c r="R40" s="2">
        <v>43388</v>
      </c>
      <c r="S40" s="6" t="s">
        <v>76</v>
      </c>
    </row>
    <row r="41" spans="1:19" x14ac:dyDescent="0.25">
      <c r="A41">
        <v>2018</v>
      </c>
      <c r="B41" s="2">
        <v>43282</v>
      </c>
      <c r="C41" s="2">
        <v>43373</v>
      </c>
      <c r="D41">
        <v>2000</v>
      </c>
      <c r="E41">
        <v>2900</v>
      </c>
      <c r="G41" t="s">
        <v>58</v>
      </c>
      <c r="H41" s="3">
        <v>1270150</v>
      </c>
      <c r="I41" s="3">
        <v>-740032</v>
      </c>
      <c r="J41" s="3">
        <v>-738613</v>
      </c>
      <c r="K41" s="4"/>
      <c r="L41" s="3">
        <v>1268730</v>
      </c>
      <c r="M41" s="4"/>
      <c r="N41" s="4"/>
      <c r="O41" s="68" t="s">
        <v>82</v>
      </c>
      <c r="P41" t="s">
        <v>67</v>
      </c>
      <c r="Q41" s="2">
        <v>43388</v>
      </c>
      <c r="R41" s="2">
        <v>43388</v>
      </c>
      <c r="S41" s="6" t="s">
        <v>76</v>
      </c>
    </row>
    <row r="42" spans="1:19" x14ac:dyDescent="0.25">
      <c r="A42">
        <v>2018</v>
      </c>
      <c r="B42" s="2">
        <v>43282</v>
      </c>
      <c r="C42" s="2">
        <v>43373</v>
      </c>
      <c r="D42">
        <v>3000</v>
      </c>
      <c r="E42">
        <v>3200</v>
      </c>
      <c r="G42" t="s">
        <v>59</v>
      </c>
      <c r="H42" s="3">
        <v>1179006</v>
      </c>
      <c r="I42" s="3">
        <v>410757</v>
      </c>
      <c r="J42" s="3">
        <v>496033</v>
      </c>
      <c r="K42" s="4"/>
      <c r="L42" s="3">
        <v>1093730</v>
      </c>
      <c r="M42" s="4"/>
      <c r="N42" s="4"/>
      <c r="O42" s="68" t="s">
        <v>82</v>
      </c>
      <c r="P42" t="s">
        <v>67</v>
      </c>
      <c r="Q42" s="2">
        <v>43388</v>
      </c>
      <c r="R42" s="2">
        <v>43388</v>
      </c>
      <c r="S42" s="6" t="s">
        <v>76</v>
      </c>
    </row>
    <row r="43" spans="1:19" x14ac:dyDescent="0.25">
      <c r="A43">
        <v>2018</v>
      </c>
      <c r="B43" s="2">
        <v>43282</v>
      </c>
      <c r="C43" s="2">
        <v>43373</v>
      </c>
      <c r="D43">
        <v>3000</v>
      </c>
      <c r="E43">
        <v>3300</v>
      </c>
      <c r="G43" t="s">
        <v>60</v>
      </c>
      <c r="H43" s="3">
        <v>13748</v>
      </c>
      <c r="I43" s="3">
        <v>-64101</v>
      </c>
      <c r="J43" s="3">
        <v>-50598</v>
      </c>
      <c r="K43" s="4"/>
      <c r="L43" s="3">
        <v>245</v>
      </c>
      <c r="M43" s="4"/>
      <c r="N43" s="4"/>
      <c r="O43" s="68" t="s">
        <v>82</v>
      </c>
      <c r="P43" t="s">
        <v>67</v>
      </c>
      <c r="Q43" s="2">
        <v>43388</v>
      </c>
      <c r="R43" s="2">
        <v>43388</v>
      </c>
      <c r="S43" s="6" t="s">
        <v>76</v>
      </c>
    </row>
    <row r="44" spans="1:19" x14ac:dyDescent="0.25">
      <c r="A44">
        <v>2018</v>
      </c>
      <c r="B44" s="2">
        <v>43282</v>
      </c>
      <c r="C44" s="2">
        <v>43373</v>
      </c>
      <c r="D44">
        <v>3000</v>
      </c>
      <c r="E44">
        <v>3400</v>
      </c>
      <c r="G44" t="s">
        <v>61</v>
      </c>
      <c r="H44" s="3">
        <v>2631</v>
      </c>
      <c r="I44" s="3">
        <v>15843</v>
      </c>
      <c r="J44" s="3">
        <v>-298</v>
      </c>
      <c r="K44" s="4"/>
      <c r="L44" s="3">
        <v>18772</v>
      </c>
      <c r="M44" s="4"/>
      <c r="N44" s="4"/>
      <c r="O44" s="68" t="s">
        <v>82</v>
      </c>
      <c r="P44" t="s">
        <v>67</v>
      </c>
      <c r="Q44" s="2">
        <v>43388</v>
      </c>
      <c r="R44" s="2">
        <v>43388</v>
      </c>
      <c r="S44" s="6" t="s">
        <v>76</v>
      </c>
    </row>
    <row r="45" spans="1:19" x14ac:dyDescent="0.25">
      <c r="A45">
        <v>2018</v>
      </c>
      <c r="B45" s="2">
        <v>43282</v>
      </c>
      <c r="C45" s="2">
        <v>43373</v>
      </c>
      <c r="D45">
        <v>3000</v>
      </c>
      <c r="E45">
        <v>3500</v>
      </c>
      <c r="G45" t="s">
        <v>62</v>
      </c>
      <c r="H45" s="3">
        <v>41928</v>
      </c>
      <c r="I45" s="3">
        <v>264738</v>
      </c>
      <c r="J45" s="3">
        <v>12849</v>
      </c>
      <c r="K45" s="4"/>
      <c r="L45" s="3">
        <v>293817</v>
      </c>
      <c r="M45" s="4"/>
      <c r="N45" s="4"/>
      <c r="O45" s="68" t="s">
        <v>82</v>
      </c>
      <c r="P45" t="s">
        <v>67</v>
      </c>
      <c r="Q45" s="2">
        <v>43388</v>
      </c>
      <c r="R45" s="2">
        <v>43388</v>
      </c>
      <c r="S45" s="6" t="s">
        <v>76</v>
      </c>
    </row>
    <row r="46" spans="1:19" x14ac:dyDescent="0.25">
      <c r="A46">
        <v>2018</v>
      </c>
      <c r="B46" s="2">
        <v>43282</v>
      </c>
      <c r="C46" s="2">
        <v>43373</v>
      </c>
      <c r="D46">
        <v>3000</v>
      </c>
      <c r="E46">
        <v>3600</v>
      </c>
      <c r="G46" t="s">
        <v>63</v>
      </c>
      <c r="H46" s="3">
        <v>0</v>
      </c>
      <c r="I46" s="3">
        <v>56550</v>
      </c>
      <c r="J46" s="3">
        <v>0</v>
      </c>
      <c r="K46" s="4"/>
      <c r="L46" s="3">
        <v>56550</v>
      </c>
      <c r="M46" s="4"/>
      <c r="N46" s="4"/>
      <c r="O46" s="68" t="s">
        <v>82</v>
      </c>
      <c r="P46" t="s">
        <v>67</v>
      </c>
      <c r="Q46" s="2">
        <v>43388</v>
      </c>
      <c r="R46" s="2">
        <v>43388</v>
      </c>
      <c r="S46" s="6" t="s">
        <v>76</v>
      </c>
    </row>
    <row r="47" spans="1:19" x14ac:dyDescent="0.25">
      <c r="A47">
        <v>2018</v>
      </c>
      <c r="B47" s="2">
        <v>43282</v>
      </c>
      <c r="C47" s="2">
        <v>43373</v>
      </c>
      <c r="D47">
        <v>3000</v>
      </c>
      <c r="E47">
        <v>3700</v>
      </c>
      <c r="G47" t="s">
        <v>64</v>
      </c>
      <c r="H47" s="3">
        <v>741526</v>
      </c>
      <c r="I47" s="3">
        <v>-99553</v>
      </c>
      <c r="J47" s="3">
        <v>-226369</v>
      </c>
      <c r="K47" s="4"/>
      <c r="L47" s="3">
        <v>868343</v>
      </c>
      <c r="M47" s="4"/>
      <c r="N47" s="4"/>
      <c r="O47" s="68" t="s">
        <v>82</v>
      </c>
      <c r="P47" t="s">
        <v>67</v>
      </c>
      <c r="Q47" s="2">
        <v>43388</v>
      </c>
      <c r="R47" s="2">
        <v>43388</v>
      </c>
      <c r="S47" s="6" t="s">
        <v>76</v>
      </c>
    </row>
    <row r="48" spans="1:19" x14ac:dyDescent="0.25">
      <c r="A48">
        <v>2018</v>
      </c>
      <c r="B48" s="2">
        <v>43282</v>
      </c>
      <c r="C48" s="2">
        <v>43373</v>
      </c>
      <c r="D48">
        <v>3000</v>
      </c>
      <c r="E48">
        <v>3800</v>
      </c>
      <c r="G48" t="s">
        <v>65</v>
      </c>
      <c r="H48" s="3">
        <v>0</v>
      </c>
      <c r="I48" s="3">
        <v>-200</v>
      </c>
      <c r="J48" s="3">
        <v>-200</v>
      </c>
      <c r="K48" s="4"/>
      <c r="L48" s="3">
        <v>0</v>
      </c>
      <c r="M48" s="4"/>
      <c r="N48" s="4"/>
      <c r="O48" s="68" t="s">
        <v>82</v>
      </c>
      <c r="P48" t="s">
        <v>67</v>
      </c>
      <c r="Q48" s="2">
        <v>43388</v>
      </c>
      <c r="R48" s="2">
        <v>43388</v>
      </c>
      <c r="S48" s="6" t="s">
        <v>76</v>
      </c>
    </row>
    <row r="49" spans="1:20" x14ac:dyDescent="0.25">
      <c r="A49">
        <v>2018</v>
      </c>
      <c r="B49" s="2">
        <v>43282</v>
      </c>
      <c r="C49" s="2">
        <v>43373</v>
      </c>
      <c r="D49">
        <v>3000</v>
      </c>
      <c r="E49">
        <v>3900</v>
      </c>
      <c r="G49" t="s">
        <v>66</v>
      </c>
      <c r="H49" s="3">
        <v>1282500</v>
      </c>
      <c r="I49" s="3">
        <v>1225172</v>
      </c>
      <c r="J49" s="3">
        <v>34801</v>
      </c>
      <c r="K49" s="4"/>
      <c r="L49" s="3">
        <v>2472871</v>
      </c>
      <c r="M49" s="4"/>
      <c r="N49" s="4"/>
      <c r="O49" s="68" t="s">
        <v>82</v>
      </c>
      <c r="P49" t="s">
        <v>67</v>
      </c>
      <c r="Q49" s="2">
        <v>43388</v>
      </c>
      <c r="R49" s="2">
        <v>43388</v>
      </c>
      <c r="S49" s="6" t="s">
        <v>76</v>
      </c>
    </row>
    <row r="50" spans="1:20" x14ac:dyDescent="0.25">
      <c r="A50">
        <v>2018</v>
      </c>
      <c r="B50" s="2">
        <v>43374</v>
      </c>
      <c r="C50" s="2">
        <v>43465</v>
      </c>
      <c r="D50">
        <v>2000</v>
      </c>
      <c r="E50">
        <v>2200</v>
      </c>
      <c r="G50" t="s">
        <v>53</v>
      </c>
      <c r="H50" s="4"/>
      <c r="I50" s="4"/>
      <c r="J50" s="4"/>
      <c r="K50" s="4"/>
      <c r="L50" s="4"/>
      <c r="M50" s="4"/>
      <c r="N50" s="4"/>
      <c r="O50" s="68" t="s">
        <v>83</v>
      </c>
      <c r="P50" t="s">
        <v>67</v>
      </c>
      <c r="Q50" s="2">
        <v>43480</v>
      </c>
      <c r="R50" s="2">
        <v>43480</v>
      </c>
      <c r="S50" s="6" t="s">
        <v>76</v>
      </c>
    </row>
    <row r="51" spans="1:20" x14ac:dyDescent="0.25">
      <c r="A51">
        <v>2018</v>
      </c>
      <c r="B51" s="2">
        <v>43374</v>
      </c>
      <c r="C51" s="2">
        <v>43465</v>
      </c>
      <c r="D51">
        <v>2000</v>
      </c>
      <c r="E51">
        <v>2400</v>
      </c>
      <c r="G51" t="s">
        <v>54</v>
      </c>
      <c r="H51" s="4"/>
      <c r="I51" s="4"/>
      <c r="J51" s="4"/>
      <c r="K51" s="4"/>
      <c r="L51" s="4"/>
      <c r="M51" s="4"/>
      <c r="N51" s="4"/>
      <c r="O51" s="68" t="s">
        <v>83</v>
      </c>
      <c r="P51" t="s">
        <v>67</v>
      </c>
      <c r="Q51" s="2">
        <v>43480</v>
      </c>
      <c r="R51" s="2">
        <v>43480</v>
      </c>
      <c r="S51" s="6" t="s">
        <v>76</v>
      </c>
    </row>
    <row r="52" spans="1:20" x14ac:dyDescent="0.25">
      <c r="A52">
        <v>2018</v>
      </c>
      <c r="B52" s="2">
        <v>43374</v>
      </c>
      <c r="C52" s="2">
        <v>43465</v>
      </c>
      <c r="D52">
        <v>2000</v>
      </c>
      <c r="E52">
        <v>2500</v>
      </c>
      <c r="G52" t="s">
        <v>55</v>
      </c>
      <c r="H52" s="4"/>
      <c r="I52" s="4"/>
      <c r="J52" s="4"/>
      <c r="K52" s="4"/>
      <c r="L52" s="4"/>
      <c r="M52" s="4"/>
      <c r="N52" s="4"/>
      <c r="O52" s="68" t="s">
        <v>83</v>
      </c>
      <c r="P52" t="s">
        <v>67</v>
      </c>
      <c r="Q52" s="2">
        <v>43480</v>
      </c>
      <c r="R52" s="2">
        <v>43480</v>
      </c>
      <c r="S52" s="6" t="s">
        <v>76</v>
      </c>
    </row>
    <row r="53" spans="1:20" x14ac:dyDescent="0.25">
      <c r="A53">
        <v>2018</v>
      </c>
      <c r="B53" s="2">
        <v>43374</v>
      </c>
      <c r="C53" s="2">
        <v>43465</v>
      </c>
      <c r="D53">
        <v>2000</v>
      </c>
      <c r="E53">
        <v>2600</v>
      </c>
      <c r="G53" t="s">
        <v>56</v>
      </c>
      <c r="H53" s="4"/>
      <c r="I53" s="4"/>
      <c r="J53" s="4"/>
      <c r="K53" s="4"/>
      <c r="L53" s="4"/>
      <c r="M53" s="4"/>
      <c r="N53" s="4"/>
      <c r="O53" s="68" t="s">
        <v>83</v>
      </c>
      <c r="P53" t="s">
        <v>67</v>
      </c>
      <c r="Q53" s="2">
        <v>43480</v>
      </c>
      <c r="R53" s="2">
        <v>43480</v>
      </c>
      <c r="S53" s="6" t="s">
        <v>76</v>
      </c>
    </row>
    <row r="54" spans="1:20" x14ac:dyDescent="0.25">
      <c r="A54">
        <v>2018</v>
      </c>
      <c r="B54" s="2">
        <v>43374</v>
      </c>
      <c r="C54" s="2">
        <v>43465</v>
      </c>
      <c r="D54">
        <v>2000</v>
      </c>
      <c r="E54">
        <v>2700</v>
      </c>
      <c r="G54" t="s">
        <v>57</v>
      </c>
      <c r="H54" s="4"/>
      <c r="I54" s="4"/>
      <c r="J54" s="4"/>
      <c r="K54" s="4"/>
      <c r="L54" s="4"/>
      <c r="M54" s="4"/>
      <c r="N54" s="4"/>
      <c r="O54" s="68" t="s">
        <v>83</v>
      </c>
      <c r="P54" t="s">
        <v>67</v>
      </c>
      <c r="Q54" s="2">
        <v>43480</v>
      </c>
      <c r="R54" s="2">
        <v>43480</v>
      </c>
      <c r="S54" s="6" t="s">
        <v>76</v>
      </c>
    </row>
    <row r="55" spans="1:20" x14ac:dyDescent="0.25">
      <c r="A55">
        <v>2018</v>
      </c>
      <c r="B55" s="2">
        <v>43374</v>
      </c>
      <c r="C55" s="2">
        <v>43465</v>
      </c>
      <c r="D55">
        <v>2000</v>
      </c>
      <c r="E55">
        <v>2900</v>
      </c>
      <c r="G55" t="s">
        <v>58</v>
      </c>
      <c r="H55" s="4"/>
      <c r="I55" s="4"/>
      <c r="J55" s="4"/>
      <c r="K55" s="4"/>
      <c r="L55" s="4"/>
      <c r="M55" s="4"/>
      <c r="N55" s="4"/>
      <c r="O55" s="68" t="s">
        <v>83</v>
      </c>
      <c r="P55" t="s">
        <v>67</v>
      </c>
      <c r="Q55" s="2">
        <v>43480</v>
      </c>
      <c r="R55" s="2">
        <v>43480</v>
      </c>
      <c r="S55" s="6" t="s">
        <v>76</v>
      </c>
    </row>
    <row r="56" spans="1:20" x14ac:dyDescent="0.25">
      <c r="A56">
        <v>2018</v>
      </c>
      <c r="B56" s="2">
        <v>43374</v>
      </c>
      <c r="C56" s="2">
        <v>43465</v>
      </c>
      <c r="D56">
        <v>3000</v>
      </c>
      <c r="E56">
        <v>3200</v>
      </c>
      <c r="G56" t="s">
        <v>59</v>
      </c>
      <c r="H56" s="4"/>
      <c r="I56" s="4"/>
      <c r="J56" s="4"/>
      <c r="K56" s="4"/>
      <c r="L56" s="4"/>
      <c r="M56" s="4"/>
      <c r="N56" s="4"/>
      <c r="O56" s="68" t="s">
        <v>83</v>
      </c>
      <c r="P56" t="s">
        <v>67</v>
      </c>
      <c r="Q56" s="2">
        <v>43480</v>
      </c>
      <c r="R56" s="2">
        <v>43480</v>
      </c>
      <c r="S56" s="6" t="s">
        <v>76</v>
      </c>
    </row>
    <row r="57" spans="1:20" x14ac:dyDescent="0.25">
      <c r="A57">
        <v>2018</v>
      </c>
      <c r="B57" s="2">
        <v>43374</v>
      </c>
      <c r="C57" s="2">
        <v>43465</v>
      </c>
      <c r="D57">
        <v>3000</v>
      </c>
      <c r="E57">
        <v>3300</v>
      </c>
      <c r="G57" t="s">
        <v>60</v>
      </c>
      <c r="H57" s="4"/>
      <c r="I57" s="4"/>
      <c r="J57" s="4"/>
      <c r="K57" s="4"/>
      <c r="L57" s="4"/>
      <c r="M57" s="4"/>
      <c r="N57" s="4"/>
      <c r="O57" s="68" t="s">
        <v>83</v>
      </c>
      <c r="P57" t="s">
        <v>67</v>
      </c>
      <c r="Q57" s="2">
        <v>43480</v>
      </c>
      <c r="R57" s="2">
        <v>43480</v>
      </c>
      <c r="S57" s="6" t="s">
        <v>76</v>
      </c>
    </row>
    <row r="58" spans="1:20" x14ac:dyDescent="0.25">
      <c r="A58">
        <v>2018</v>
      </c>
      <c r="B58" s="2">
        <v>43374</v>
      </c>
      <c r="C58" s="2">
        <v>43465</v>
      </c>
      <c r="D58">
        <v>3000</v>
      </c>
      <c r="E58">
        <v>3400</v>
      </c>
      <c r="G58" t="s">
        <v>61</v>
      </c>
      <c r="H58" s="4"/>
      <c r="I58" s="4"/>
      <c r="J58" s="4"/>
      <c r="K58" s="4"/>
      <c r="L58" s="4"/>
      <c r="M58" s="4"/>
      <c r="N58" s="4"/>
      <c r="O58" s="68" t="s">
        <v>83</v>
      </c>
      <c r="P58" t="s">
        <v>67</v>
      </c>
      <c r="Q58" s="2">
        <v>43480</v>
      </c>
      <c r="R58" s="2">
        <v>43480</v>
      </c>
      <c r="S58" s="6" t="s">
        <v>76</v>
      </c>
    </row>
    <row r="59" spans="1:20" x14ac:dyDescent="0.25">
      <c r="A59">
        <v>2018</v>
      </c>
      <c r="B59" s="2">
        <v>43374</v>
      </c>
      <c r="C59" s="2">
        <v>43465</v>
      </c>
      <c r="D59">
        <v>3000</v>
      </c>
      <c r="E59">
        <v>3500</v>
      </c>
      <c r="G59" t="s">
        <v>62</v>
      </c>
      <c r="H59" s="4"/>
      <c r="I59" s="4"/>
      <c r="J59" s="4"/>
      <c r="K59" s="4"/>
      <c r="L59" s="4"/>
      <c r="M59" s="4"/>
      <c r="N59" s="4"/>
      <c r="O59" s="68" t="s">
        <v>83</v>
      </c>
      <c r="P59" t="s">
        <v>67</v>
      </c>
      <c r="Q59" s="2">
        <v>43480</v>
      </c>
      <c r="R59" s="2">
        <v>43480</v>
      </c>
      <c r="S59" s="6" t="s">
        <v>76</v>
      </c>
    </row>
    <row r="60" spans="1:20" x14ac:dyDescent="0.25">
      <c r="A60">
        <v>2018</v>
      </c>
      <c r="B60" s="2">
        <v>43374</v>
      </c>
      <c r="C60" s="2">
        <v>43465</v>
      </c>
      <c r="D60">
        <v>3000</v>
      </c>
      <c r="E60">
        <v>3600</v>
      </c>
      <c r="G60" t="s">
        <v>63</v>
      </c>
      <c r="H60" s="4"/>
      <c r="I60" s="4"/>
      <c r="J60" s="4"/>
      <c r="K60" s="4"/>
      <c r="L60" s="4"/>
      <c r="M60" s="4"/>
      <c r="N60" s="4"/>
      <c r="O60" s="68" t="s">
        <v>83</v>
      </c>
      <c r="P60" t="s">
        <v>67</v>
      </c>
      <c r="Q60" s="2">
        <v>43480</v>
      </c>
      <c r="R60" s="2">
        <v>43480</v>
      </c>
      <c r="S60" s="6" t="s">
        <v>76</v>
      </c>
    </row>
    <row r="61" spans="1:20" x14ac:dyDescent="0.25">
      <c r="A61">
        <v>2018</v>
      </c>
      <c r="B61" s="2">
        <v>43374</v>
      </c>
      <c r="C61" s="2">
        <v>43465</v>
      </c>
      <c r="D61">
        <v>3000</v>
      </c>
      <c r="E61">
        <v>3700</v>
      </c>
      <c r="G61" t="s">
        <v>64</v>
      </c>
      <c r="H61" s="4"/>
      <c r="I61" s="4"/>
      <c r="J61" s="4"/>
      <c r="K61" s="4"/>
      <c r="L61" s="4"/>
      <c r="M61" s="4"/>
      <c r="N61" s="4"/>
      <c r="O61" s="68" t="s">
        <v>83</v>
      </c>
      <c r="P61" t="s">
        <v>67</v>
      </c>
      <c r="Q61" s="2">
        <v>43480</v>
      </c>
      <c r="R61" s="2">
        <v>43480</v>
      </c>
      <c r="S61" s="6" t="s">
        <v>76</v>
      </c>
    </row>
    <row r="62" spans="1:20" x14ac:dyDescent="0.25">
      <c r="A62">
        <v>2018</v>
      </c>
      <c r="B62" s="2">
        <v>43374</v>
      </c>
      <c r="C62" s="2">
        <v>43465</v>
      </c>
      <c r="D62">
        <v>3000</v>
      </c>
      <c r="E62">
        <v>3800</v>
      </c>
      <c r="G62" t="s">
        <v>65</v>
      </c>
      <c r="H62" s="4"/>
      <c r="I62" s="4"/>
      <c r="J62" s="4"/>
      <c r="K62" s="4"/>
      <c r="L62" s="4"/>
      <c r="M62" s="4"/>
      <c r="N62" s="4"/>
      <c r="O62" s="68" t="s">
        <v>83</v>
      </c>
      <c r="P62" t="s">
        <v>67</v>
      </c>
      <c r="Q62" s="2">
        <v>43480</v>
      </c>
      <c r="R62" s="2">
        <v>43480</v>
      </c>
      <c r="S62" s="6" t="s">
        <v>76</v>
      </c>
    </row>
    <row r="63" spans="1:20" x14ac:dyDescent="0.25">
      <c r="A63">
        <v>2018</v>
      </c>
      <c r="B63" s="2">
        <v>43374</v>
      </c>
      <c r="C63" s="2">
        <v>43465</v>
      </c>
      <c r="D63">
        <v>3000</v>
      </c>
      <c r="E63">
        <v>3900</v>
      </c>
      <c r="G63" t="s">
        <v>66</v>
      </c>
      <c r="H63" s="4"/>
      <c r="I63" s="4"/>
      <c r="J63" s="4"/>
      <c r="K63" s="4"/>
      <c r="L63" s="4"/>
      <c r="M63" s="4"/>
      <c r="N63" s="4"/>
      <c r="O63" s="68" t="s">
        <v>83</v>
      </c>
      <c r="P63" t="s">
        <v>67</v>
      </c>
      <c r="Q63" s="2">
        <v>43480</v>
      </c>
      <c r="R63" s="2">
        <v>43480</v>
      </c>
      <c r="S63" s="6" t="s">
        <v>76</v>
      </c>
    </row>
    <row r="64" spans="1:20" x14ac:dyDescent="0.25">
      <c r="A64">
        <v>2019</v>
      </c>
      <c r="B64" s="2">
        <v>43466</v>
      </c>
      <c r="C64" s="2">
        <v>43555</v>
      </c>
      <c r="D64">
        <v>2000</v>
      </c>
      <c r="E64">
        <v>220000</v>
      </c>
      <c r="G64" t="s">
        <v>53</v>
      </c>
      <c r="H64" s="3">
        <f>+'[1]INICIAL Y MODIFICADO'!$C$242</f>
        <v>21629</v>
      </c>
      <c r="I64" s="3">
        <f>+'[2]INICIAL Y MODIFICADO'!$E$242</f>
        <v>591710</v>
      </c>
      <c r="J64" s="5"/>
      <c r="K64" s="3">
        <f>+'[3]Reporte de Formatos'!L64</f>
        <v>124778</v>
      </c>
      <c r="L64" s="3">
        <f>+[1]EJERCIDO!$E$308</f>
        <v>124778</v>
      </c>
      <c r="M64" s="3"/>
      <c r="N64" s="4"/>
      <c r="O64" s="68" t="s">
        <v>84</v>
      </c>
      <c r="P64" s="19" t="s">
        <v>67</v>
      </c>
      <c r="Q64" s="2">
        <v>43585</v>
      </c>
      <c r="R64" s="2">
        <v>43585</v>
      </c>
      <c r="S64" s="19" t="s">
        <v>79</v>
      </c>
      <c r="T64" s="19"/>
    </row>
    <row r="65" spans="1:20" x14ac:dyDescent="0.25">
      <c r="A65">
        <v>2019</v>
      </c>
      <c r="B65" s="2">
        <v>43466</v>
      </c>
      <c r="C65" s="2">
        <v>43555</v>
      </c>
      <c r="D65">
        <v>2000</v>
      </c>
      <c r="E65">
        <v>230000</v>
      </c>
      <c r="G65" t="s">
        <v>68</v>
      </c>
      <c r="H65" s="3">
        <f>+'[1]INICIAL Y MODIFICADO'!$C$243</f>
        <v>0</v>
      </c>
      <c r="I65" s="3">
        <f>+'[2]INICIAL Y MODIFICADO'!$E$243</f>
        <v>1085</v>
      </c>
      <c r="J65" s="5"/>
      <c r="K65" s="3">
        <f>+'[3]Reporte de Formatos'!L65</f>
        <v>0</v>
      </c>
      <c r="L65" s="3">
        <f>+[1]EJERCIDO!$E$309</f>
        <v>0</v>
      </c>
      <c r="M65" s="3"/>
      <c r="N65" s="4"/>
      <c r="O65" s="68" t="s">
        <v>84</v>
      </c>
      <c r="P65" s="19" t="s">
        <v>67</v>
      </c>
      <c r="Q65" s="2">
        <v>43585</v>
      </c>
      <c r="R65" s="2">
        <v>43585</v>
      </c>
      <c r="S65" s="19" t="s">
        <v>79</v>
      </c>
      <c r="T65" s="19"/>
    </row>
    <row r="66" spans="1:20" x14ac:dyDescent="0.25">
      <c r="A66">
        <v>2019</v>
      </c>
      <c r="B66" s="2">
        <v>43466</v>
      </c>
      <c r="C66" s="2">
        <v>43555</v>
      </c>
      <c r="D66">
        <v>2000</v>
      </c>
      <c r="E66">
        <v>240000</v>
      </c>
      <c r="G66" t="s">
        <v>54</v>
      </c>
      <c r="H66" s="3">
        <f>+'[1]INICIAL Y MODIFICADO'!$C$244</f>
        <v>22973</v>
      </c>
      <c r="I66" s="3">
        <f>+'[2]INICIAL Y MODIFICADO'!$E$244</f>
        <v>889334</v>
      </c>
      <c r="J66" s="5"/>
      <c r="K66" s="3">
        <f>+'[3]Reporte de Formatos'!L66</f>
        <v>235195</v>
      </c>
      <c r="L66" s="3">
        <f>+[1]EJERCIDO!$E$310</f>
        <v>235195</v>
      </c>
      <c r="M66" s="3"/>
      <c r="N66" s="4"/>
      <c r="O66" s="68" t="s">
        <v>84</v>
      </c>
      <c r="P66" s="19" t="s">
        <v>67</v>
      </c>
      <c r="Q66" s="2">
        <v>43585</v>
      </c>
      <c r="R66" s="2">
        <v>43585</v>
      </c>
      <c r="S66" s="19" t="s">
        <v>79</v>
      </c>
      <c r="T66" s="19"/>
    </row>
    <row r="67" spans="1:20" x14ac:dyDescent="0.25">
      <c r="A67">
        <v>2019</v>
      </c>
      <c r="B67" s="2">
        <v>43466</v>
      </c>
      <c r="C67" s="2">
        <v>43555</v>
      </c>
      <c r="D67">
        <v>2000</v>
      </c>
      <c r="E67">
        <v>250000</v>
      </c>
      <c r="G67" t="s">
        <v>55</v>
      </c>
      <c r="H67" s="3">
        <f>+'[1]INICIAL Y MODIFICADO'!$C$245</f>
        <v>5122377</v>
      </c>
      <c r="I67" s="3">
        <f>+'[2]INICIAL Y MODIFICADO'!$E$245</f>
        <v>525939</v>
      </c>
      <c r="J67" s="5"/>
      <c r="K67" s="3">
        <f>+'[3]Reporte de Formatos'!L67</f>
        <v>380200</v>
      </c>
      <c r="L67" s="3">
        <f>+[1]EJERCIDO!$E$311</f>
        <v>380200</v>
      </c>
      <c r="M67" s="3"/>
      <c r="N67" s="4"/>
      <c r="O67" s="68" t="s">
        <v>84</v>
      </c>
      <c r="P67" s="19" t="s">
        <v>67</v>
      </c>
      <c r="Q67" s="2">
        <v>43585</v>
      </c>
      <c r="R67" s="2">
        <v>43585</v>
      </c>
      <c r="S67" s="19" t="s">
        <v>79</v>
      </c>
      <c r="T67" s="19"/>
    </row>
    <row r="68" spans="1:20" x14ac:dyDescent="0.25">
      <c r="A68">
        <v>2019</v>
      </c>
      <c r="B68" s="2">
        <v>43466</v>
      </c>
      <c r="C68" s="2">
        <v>43555</v>
      </c>
      <c r="D68">
        <v>2000</v>
      </c>
      <c r="E68">
        <v>260000</v>
      </c>
      <c r="G68" t="s">
        <v>56</v>
      </c>
      <c r="H68" s="3">
        <f>+'[1]INICIAL Y MODIFICADO'!$C$246</f>
        <v>15826631</v>
      </c>
      <c r="I68" s="3">
        <f>+'[2]INICIAL Y MODIFICADO'!$E$246</f>
        <v>18834250</v>
      </c>
      <c r="J68" s="5"/>
      <c r="K68" s="3">
        <f>+'[3]Reporte de Formatos'!L68</f>
        <v>4526796</v>
      </c>
      <c r="L68" s="3">
        <f>+[1]EJERCIDO!$E$312</f>
        <v>4526796</v>
      </c>
      <c r="M68" s="3"/>
      <c r="N68" s="4"/>
      <c r="O68" s="68" t="s">
        <v>84</v>
      </c>
      <c r="P68" s="19" t="s">
        <v>67</v>
      </c>
      <c r="Q68" s="2">
        <v>43585</v>
      </c>
      <c r="R68" s="2">
        <v>43585</v>
      </c>
      <c r="S68" s="19" t="s">
        <v>79</v>
      </c>
      <c r="T68" s="19"/>
    </row>
    <row r="69" spans="1:20" x14ac:dyDescent="0.25">
      <c r="A69">
        <v>2019</v>
      </c>
      <c r="B69" s="2">
        <v>43466</v>
      </c>
      <c r="C69" s="2">
        <v>43555</v>
      </c>
      <c r="D69">
        <v>2000</v>
      </c>
      <c r="E69">
        <v>270000</v>
      </c>
      <c r="G69" t="s">
        <v>57</v>
      </c>
      <c r="H69" s="3">
        <f>+'[1]INICIAL Y MODIFICADO'!$C$247</f>
        <v>414</v>
      </c>
      <c r="I69" s="3">
        <f>+'[2]INICIAL Y MODIFICADO'!$E$247</f>
        <v>91608</v>
      </c>
      <c r="J69" s="5"/>
      <c r="K69" s="3">
        <f>+'[3]Reporte de Formatos'!L69</f>
        <v>414</v>
      </c>
      <c r="L69" s="3">
        <f>+[1]EJERCIDO!$E$313</f>
        <v>414</v>
      </c>
      <c r="M69" s="3"/>
      <c r="N69" s="4"/>
      <c r="O69" s="68" t="s">
        <v>84</v>
      </c>
      <c r="P69" s="19" t="s">
        <v>67</v>
      </c>
      <c r="Q69" s="2">
        <v>43585</v>
      </c>
      <c r="R69" s="2">
        <v>43585</v>
      </c>
      <c r="S69" s="19" t="s">
        <v>79</v>
      </c>
      <c r="T69" s="19"/>
    </row>
    <row r="70" spans="1:20" x14ac:dyDescent="0.25">
      <c r="A70">
        <v>2019</v>
      </c>
      <c r="B70" s="2">
        <v>43466</v>
      </c>
      <c r="C70" s="2">
        <v>43555</v>
      </c>
      <c r="D70">
        <v>2000</v>
      </c>
      <c r="E70">
        <v>280000</v>
      </c>
      <c r="G70" t="s">
        <v>69</v>
      </c>
      <c r="H70" s="3">
        <f>+'[1]INICIAL Y MODIFICADO'!$C$248</f>
        <v>0</v>
      </c>
      <c r="I70" s="3">
        <f>+'[2]INICIAL Y MODIFICADO'!$E$248</f>
        <v>20460</v>
      </c>
      <c r="J70" s="5"/>
      <c r="K70" s="3">
        <f>+'[3]Reporte de Formatos'!L70</f>
        <v>0</v>
      </c>
      <c r="L70" s="3">
        <v>0</v>
      </c>
      <c r="M70" s="3"/>
      <c r="N70" s="4"/>
      <c r="O70" s="68" t="s">
        <v>84</v>
      </c>
      <c r="P70" s="19" t="s">
        <v>67</v>
      </c>
      <c r="Q70" s="2">
        <v>43585</v>
      </c>
      <c r="R70" s="2">
        <v>43585</v>
      </c>
      <c r="S70" s="19" t="s">
        <v>79</v>
      </c>
      <c r="T70" s="19"/>
    </row>
    <row r="71" spans="1:20" x14ac:dyDescent="0.25">
      <c r="A71">
        <v>2019</v>
      </c>
      <c r="B71" s="2">
        <v>43466</v>
      </c>
      <c r="C71" s="2">
        <v>43555</v>
      </c>
      <c r="D71">
        <v>2000</v>
      </c>
      <c r="E71">
        <v>290000</v>
      </c>
      <c r="G71" t="s">
        <v>58</v>
      </c>
      <c r="H71" s="3">
        <f>+'[1]INICIAL Y MODIFICADO'!$C$249</f>
        <v>4673790</v>
      </c>
      <c r="I71" s="3">
        <f>+'[2]INICIAL Y MODIFICADO'!$E$249</f>
        <v>2945663</v>
      </c>
      <c r="J71" s="5"/>
      <c r="K71" s="3">
        <f>+'[3]Reporte de Formatos'!L71</f>
        <v>496088</v>
      </c>
      <c r="L71" s="3">
        <f>+[1]EJERCIDO!$E$315</f>
        <v>496088</v>
      </c>
      <c r="M71" s="3"/>
      <c r="N71" s="4"/>
      <c r="O71" s="68" t="s">
        <v>84</v>
      </c>
      <c r="P71" s="19" t="s">
        <v>67</v>
      </c>
      <c r="Q71" s="2">
        <v>43585</v>
      </c>
      <c r="R71" s="2">
        <v>43585</v>
      </c>
      <c r="S71" s="19" t="s">
        <v>79</v>
      </c>
      <c r="T71" s="19"/>
    </row>
    <row r="72" spans="1:20" x14ac:dyDescent="0.25">
      <c r="A72">
        <v>2019</v>
      </c>
      <c r="B72" s="2">
        <v>43466</v>
      </c>
      <c r="C72" s="2">
        <v>43555</v>
      </c>
      <c r="D72">
        <v>3000</v>
      </c>
      <c r="E72">
        <v>310000</v>
      </c>
      <c r="G72" t="s">
        <v>70</v>
      </c>
      <c r="H72" s="3">
        <f>+'[1]INICIAL Y MODIFICADO'!$C$251</f>
        <v>7716861</v>
      </c>
      <c r="I72" s="3">
        <f>+'[2]INICIAL Y MODIFICADO'!$E$251</f>
        <v>5075498</v>
      </c>
      <c r="J72" s="5"/>
      <c r="K72" s="3">
        <f>+'[3]Reporte de Formatos'!L72</f>
        <v>1626038</v>
      </c>
      <c r="L72" s="3">
        <f>+[1]EJERCIDO!$E$317</f>
        <v>1626038</v>
      </c>
      <c r="M72" s="3"/>
      <c r="N72" s="4"/>
      <c r="O72" s="68" t="s">
        <v>84</v>
      </c>
      <c r="P72" s="19" t="s">
        <v>67</v>
      </c>
      <c r="Q72" s="2">
        <v>43585</v>
      </c>
      <c r="R72" s="2">
        <v>43585</v>
      </c>
      <c r="S72" s="19" t="s">
        <v>79</v>
      </c>
      <c r="T72" s="19"/>
    </row>
    <row r="73" spans="1:20" x14ac:dyDescent="0.25">
      <c r="A73">
        <v>2019</v>
      </c>
      <c r="B73" s="2">
        <v>43466</v>
      </c>
      <c r="C73" s="2">
        <v>43555</v>
      </c>
      <c r="D73">
        <v>3000</v>
      </c>
      <c r="E73">
        <v>320000</v>
      </c>
      <c r="G73" t="s">
        <v>59</v>
      </c>
      <c r="H73" s="3">
        <f>+'[1]INICIAL Y MODIFICADO'!$C$252</f>
        <v>4716032</v>
      </c>
      <c r="I73" s="3">
        <f>+'[2]INICIAL Y MODIFICADO'!$E$252</f>
        <v>5808259</v>
      </c>
      <c r="J73" s="5"/>
      <c r="K73" s="4">
        <f>+'[3]Reporte de Formatos'!L73</f>
        <v>1060095</v>
      </c>
      <c r="L73" s="3">
        <f>+[1]EJERCIDO!$E$318</f>
        <v>1060095</v>
      </c>
      <c r="M73" s="4"/>
      <c r="N73" s="4"/>
      <c r="O73" s="68" t="s">
        <v>84</v>
      </c>
      <c r="P73" s="19" t="s">
        <v>67</v>
      </c>
      <c r="Q73" s="2">
        <v>43585</v>
      </c>
      <c r="R73" s="2">
        <v>43585</v>
      </c>
      <c r="S73" s="19" t="s">
        <v>79</v>
      </c>
      <c r="T73" s="19"/>
    </row>
    <row r="74" spans="1:20" x14ac:dyDescent="0.25">
      <c r="A74">
        <v>2019</v>
      </c>
      <c r="B74" s="2">
        <v>43466</v>
      </c>
      <c r="C74" s="2">
        <v>43555</v>
      </c>
      <c r="D74">
        <v>3000</v>
      </c>
      <c r="E74">
        <v>330000</v>
      </c>
      <c r="G74" t="s">
        <v>60</v>
      </c>
      <c r="H74" s="3">
        <f>+'[1]INICIAL Y MODIFICADO'!$C$253</f>
        <v>75165</v>
      </c>
      <c r="I74" s="3">
        <f>+'[2]INICIAL Y MODIFICADO'!$E$253</f>
        <v>260443</v>
      </c>
      <c r="J74" s="5"/>
      <c r="K74" s="4">
        <f>+'[3]Reporte de Formatos'!L74</f>
        <v>201682</v>
      </c>
      <c r="L74" s="3">
        <f>+[1]EJERCIDO!$E$319</f>
        <v>201682</v>
      </c>
      <c r="M74" s="4"/>
      <c r="N74" s="4"/>
      <c r="O74" s="68" t="s">
        <v>84</v>
      </c>
      <c r="P74" s="19" t="s">
        <v>67</v>
      </c>
      <c r="Q74" s="2">
        <v>43585</v>
      </c>
      <c r="R74" s="2">
        <v>43585</v>
      </c>
      <c r="S74" s="19" t="s">
        <v>79</v>
      </c>
      <c r="T74" s="19"/>
    </row>
    <row r="75" spans="1:20" x14ac:dyDescent="0.25">
      <c r="A75">
        <v>2019</v>
      </c>
      <c r="B75" s="2">
        <v>43466</v>
      </c>
      <c r="C75" s="2">
        <v>43555</v>
      </c>
      <c r="D75">
        <v>3000</v>
      </c>
      <c r="E75">
        <v>340000</v>
      </c>
      <c r="G75" t="s">
        <v>61</v>
      </c>
      <c r="H75" s="3">
        <f>+'[1]INICIAL Y MODIFICADO'!$C$254</f>
        <v>1518815</v>
      </c>
      <c r="I75" s="3">
        <f>+'[2]INICIAL Y MODIFICADO'!$E$254</f>
        <v>87020</v>
      </c>
      <c r="J75" s="5"/>
      <c r="K75" s="4">
        <f>+'[3]Reporte de Formatos'!L75</f>
        <v>1509426</v>
      </c>
      <c r="L75" s="3">
        <f>+[1]EJERCIDO!$E$320</f>
        <v>1509426</v>
      </c>
      <c r="M75" s="4"/>
      <c r="N75" s="4"/>
      <c r="O75" s="68" t="s">
        <v>84</v>
      </c>
      <c r="P75" s="19" t="s">
        <v>67</v>
      </c>
      <c r="Q75" s="2">
        <v>43585</v>
      </c>
      <c r="R75" s="2">
        <v>43585</v>
      </c>
      <c r="S75" s="19" t="s">
        <v>79</v>
      </c>
      <c r="T75" s="19"/>
    </row>
    <row r="76" spans="1:20" x14ac:dyDescent="0.25">
      <c r="A76">
        <v>2019</v>
      </c>
      <c r="B76" s="2">
        <v>43466</v>
      </c>
      <c r="C76" s="2">
        <v>43555</v>
      </c>
      <c r="D76">
        <v>3000</v>
      </c>
      <c r="E76">
        <v>350000</v>
      </c>
      <c r="G76" t="s">
        <v>62</v>
      </c>
      <c r="H76" s="3">
        <f>+'[1]INICIAL Y MODIFICADO'!$C$255</f>
        <v>239127</v>
      </c>
      <c r="I76" s="3">
        <f>+'[2]INICIAL Y MODIFICADO'!$E$255</f>
        <v>2217484</v>
      </c>
      <c r="J76" s="5"/>
      <c r="K76" s="4">
        <f>+'[3]Reporte de Formatos'!L76</f>
        <v>206670</v>
      </c>
      <c r="L76" s="3">
        <f>+[1]EJERCIDO!$E$321</f>
        <v>206670</v>
      </c>
      <c r="M76" s="4"/>
      <c r="N76" s="4"/>
      <c r="O76" s="68" t="s">
        <v>84</v>
      </c>
      <c r="P76" s="19" t="s">
        <v>67</v>
      </c>
      <c r="Q76" s="2">
        <v>43585</v>
      </c>
      <c r="R76" s="2">
        <v>43585</v>
      </c>
      <c r="S76" s="19" t="s">
        <v>79</v>
      </c>
      <c r="T76" s="19"/>
    </row>
    <row r="77" spans="1:20" x14ac:dyDescent="0.25">
      <c r="A77">
        <v>2019</v>
      </c>
      <c r="B77" s="2">
        <v>43466</v>
      </c>
      <c r="C77" s="2">
        <v>43555</v>
      </c>
      <c r="D77">
        <v>3000</v>
      </c>
      <c r="E77">
        <v>360000</v>
      </c>
      <c r="G77" t="s">
        <v>63</v>
      </c>
      <c r="H77" s="3">
        <f>+'[1]INICIAL Y MODIFICADO'!$C$256</f>
        <v>9485</v>
      </c>
      <c r="I77" s="3">
        <f>+'[2]INICIAL Y MODIFICADO'!$E$256</f>
        <v>220215</v>
      </c>
      <c r="J77" s="5"/>
      <c r="K77" s="4">
        <f>+'[3]Reporte de Formatos'!L77</f>
        <v>2378</v>
      </c>
      <c r="L77" s="3">
        <f>+[1]EJERCIDO!$E$322</f>
        <v>2378</v>
      </c>
      <c r="M77" s="4"/>
      <c r="N77" s="4"/>
      <c r="O77" s="68" t="s">
        <v>84</v>
      </c>
      <c r="P77" s="19" t="s">
        <v>67</v>
      </c>
      <c r="Q77" s="2">
        <v>43585</v>
      </c>
      <c r="R77" s="2">
        <v>43585</v>
      </c>
      <c r="S77" s="19" t="s">
        <v>79</v>
      </c>
      <c r="T77" s="19"/>
    </row>
    <row r="78" spans="1:20" x14ac:dyDescent="0.25">
      <c r="A78">
        <v>2019</v>
      </c>
      <c r="B78" s="2">
        <v>43466</v>
      </c>
      <c r="C78" s="2">
        <v>43555</v>
      </c>
      <c r="D78">
        <v>3000</v>
      </c>
      <c r="E78">
        <v>370000</v>
      </c>
      <c r="G78" t="s">
        <v>64</v>
      </c>
      <c r="H78" s="3">
        <f>+'[1]INICIAL Y MODIFICADO'!$C$257</f>
        <v>3912430</v>
      </c>
      <c r="I78" s="3">
        <f>+'[2]INICIAL Y MODIFICADO'!$E$257</f>
        <v>3817294</v>
      </c>
      <c r="J78" s="5"/>
      <c r="K78" s="4">
        <f>+'[3]Reporte de Formatos'!L78</f>
        <v>1005921</v>
      </c>
      <c r="L78" s="3">
        <f>+[1]EJERCIDO!$E$323</f>
        <v>1005921</v>
      </c>
      <c r="M78" s="4"/>
      <c r="N78" s="4"/>
      <c r="O78" s="68" t="s">
        <v>84</v>
      </c>
      <c r="P78" s="19" t="s">
        <v>67</v>
      </c>
      <c r="Q78" s="2">
        <v>43585</v>
      </c>
      <c r="R78" s="2">
        <v>43585</v>
      </c>
      <c r="S78" s="19" t="s">
        <v>79</v>
      </c>
      <c r="T78" s="19"/>
    </row>
    <row r="79" spans="1:20" x14ac:dyDescent="0.25">
      <c r="A79">
        <v>2019</v>
      </c>
      <c r="B79" s="2">
        <v>43466</v>
      </c>
      <c r="C79" s="2">
        <v>43555</v>
      </c>
      <c r="D79">
        <v>3000</v>
      </c>
      <c r="E79">
        <v>380000</v>
      </c>
      <c r="G79" t="s">
        <v>65</v>
      </c>
      <c r="H79" s="3">
        <f>+'[1]INICIAL Y MODIFICADO'!$C$258</f>
        <v>2764</v>
      </c>
      <c r="I79" s="3">
        <f>+'[2]INICIAL Y MODIFICADO'!$E$258</f>
        <v>94626</v>
      </c>
      <c r="J79" s="5"/>
      <c r="K79" s="4">
        <f>+'[3]Reporte de Formatos'!L79</f>
        <v>0</v>
      </c>
      <c r="L79" s="3">
        <f>+[1]EJERCIDO!$E$324</f>
        <v>0</v>
      </c>
      <c r="M79" s="4"/>
      <c r="N79" s="4"/>
      <c r="O79" s="68" t="s">
        <v>84</v>
      </c>
      <c r="P79" s="19" t="s">
        <v>67</v>
      </c>
      <c r="Q79" s="2">
        <v>43585</v>
      </c>
      <c r="R79" s="2">
        <v>43585</v>
      </c>
      <c r="S79" s="19" t="s">
        <v>79</v>
      </c>
      <c r="T79" s="19"/>
    </row>
    <row r="80" spans="1:20" x14ac:dyDescent="0.25">
      <c r="A80">
        <v>2019</v>
      </c>
      <c r="B80" s="2">
        <v>43466</v>
      </c>
      <c r="C80" s="2">
        <v>43555</v>
      </c>
      <c r="D80">
        <v>3000</v>
      </c>
      <c r="E80">
        <v>390000</v>
      </c>
      <c r="G80" t="s">
        <v>66</v>
      </c>
      <c r="H80" s="3">
        <f>+'[1]INICIAL Y MODIFICADO'!$C$259</f>
        <v>5132985</v>
      </c>
      <c r="I80" s="3">
        <f>+'[2]INICIAL Y MODIFICADO'!$E$259</f>
        <v>721168</v>
      </c>
      <c r="J80" s="5"/>
      <c r="K80" s="4">
        <f>+'[3]Reporte de Formatos'!L80</f>
        <v>332070</v>
      </c>
      <c r="L80" s="3">
        <f>+[1]EJERCIDO!$E$325</f>
        <v>332070</v>
      </c>
      <c r="M80" s="4"/>
      <c r="N80" s="4"/>
      <c r="O80" s="68" t="s">
        <v>84</v>
      </c>
      <c r="P80" s="19" t="s">
        <v>67</v>
      </c>
      <c r="Q80" s="2">
        <v>43585</v>
      </c>
      <c r="R80" s="2">
        <v>43585</v>
      </c>
      <c r="S80" s="19" t="s">
        <v>79</v>
      </c>
      <c r="T80" s="19"/>
    </row>
    <row r="81" spans="1:20" x14ac:dyDescent="0.25">
      <c r="A81">
        <v>2019</v>
      </c>
      <c r="B81" s="2">
        <v>43556</v>
      </c>
      <c r="C81" s="2">
        <v>43646</v>
      </c>
      <c r="D81">
        <v>2000</v>
      </c>
      <c r="E81">
        <v>220000</v>
      </c>
      <c r="G81" t="s">
        <v>53</v>
      </c>
      <c r="H81" s="3"/>
      <c r="I81" s="3"/>
      <c r="J81" s="4"/>
      <c r="K81" s="4">
        <f>+'[3]Reporte de Formatos'!L81</f>
        <v>193032</v>
      </c>
      <c r="L81" s="4">
        <f>+[1]EJERCIDO!$F$308</f>
        <v>193032</v>
      </c>
      <c r="M81" s="4"/>
      <c r="N81" s="4"/>
      <c r="O81" s="68" t="s">
        <v>85</v>
      </c>
      <c r="P81" s="19" t="s">
        <v>67</v>
      </c>
      <c r="Q81" s="2">
        <v>43677</v>
      </c>
      <c r="R81" s="2">
        <v>43677</v>
      </c>
      <c r="S81" s="19" t="s">
        <v>79</v>
      </c>
      <c r="T81" s="19"/>
    </row>
    <row r="82" spans="1:20" x14ac:dyDescent="0.25">
      <c r="A82">
        <v>2019</v>
      </c>
      <c r="B82" s="2">
        <v>43556</v>
      </c>
      <c r="C82" s="2">
        <v>43646</v>
      </c>
      <c r="D82">
        <v>2000</v>
      </c>
      <c r="E82">
        <v>230000</v>
      </c>
      <c r="G82" t="s">
        <v>68</v>
      </c>
      <c r="H82" s="3"/>
      <c r="I82" s="3"/>
      <c r="J82" s="4"/>
      <c r="K82" s="4">
        <f>+'[3]Reporte de Formatos'!L82</f>
        <v>0</v>
      </c>
      <c r="L82" s="4">
        <f>+[1]EJERCIDO!$F$309</f>
        <v>0</v>
      </c>
      <c r="M82" s="4"/>
      <c r="N82" s="4"/>
      <c r="O82" s="68" t="s">
        <v>85</v>
      </c>
      <c r="P82" s="19" t="s">
        <v>67</v>
      </c>
      <c r="Q82" s="2">
        <v>43677</v>
      </c>
      <c r="R82" s="2">
        <v>43677</v>
      </c>
      <c r="S82" s="19" t="s">
        <v>79</v>
      </c>
      <c r="T82" s="19"/>
    </row>
    <row r="83" spans="1:20" x14ac:dyDescent="0.25">
      <c r="A83">
        <v>2019</v>
      </c>
      <c r="B83" s="2">
        <v>43556</v>
      </c>
      <c r="C83" s="2">
        <v>43646</v>
      </c>
      <c r="D83">
        <v>2000</v>
      </c>
      <c r="E83">
        <v>240000</v>
      </c>
      <c r="G83" t="s">
        <v>54</v>
      </c>
      <c r="H83" s="3"/>
      <c r="I83" s="3"/>
      <c r="J83" s="4"/>
      <c r="K83" s="4">
        <f>+'[3]Reporte de Formatos'!L83</f>
        <v>308788</v>
      </c>
      <c r="L83" s="4">
        <f>+[1]EJERCIDO!$F$310</f>
        <v>308788</v>
      </c>
      <c r="M83" s="4"/>
      <c r="N83" s="4"/>
      <c r="O83" s="68" t="s">
        <v>85</v>
      </c>
      <c r="P83" s="19" t="s">
        <v>67</v>
      </c>
      <c r="Q83" s="2">
        <v>43677</v>
      </c>
      <c r="R83" s="2">
        <v>43677</v>
      </c>
      <c r="S83" s="19" t="s">
        <v>79</v>
      </c>
      <c r="T83" s="19"/>
    </row>
    <row r="84" spans="1:20" x14ac:dyDescent="0.25">
      <c r="A84">
        <v>2019</v>
      </c>
      <c r="B84" s="2">
        <v>43556</v>
      </c>
      <c r="C84" s="2">
        <v>43646</v>
      </c>
      <c r="D84">
        <v>2000</v>
      </c>
      <c r="E84">
        <v>250000</v>
      </c>
      <c r="G84" t="s">
        <v>55</v>
      </c>
      <c r="H84" s="3"/>
      <c r="I84" s="3"/>
      <c r="J84" s="4"/>
      <c r="K84" s="4">
        <f>+'[3]Reporte de Formatos'!L84</f>
        <v>41615</v>
      </c>
      <c r="L84" s="4">
        <f>+[1]EJERCIDO!$F$311</f>
        <v>41615</v>
      </c>
      <c r="M84" s="4"/>
      <c r="N84" s="4"/>
      <c r="O84" s="68" t="s">
        <v>85</v>
      </c>
      <c r="P84" s="19" t="s">
        <v>67</v>
      </c>
      <c r="Q84" s="2">
        <v>43677</v>
      </c>
      <c r="R84" s="2">
        <v>43677</v>
      </c>
      <c r="S84" s="19" t="s">
        <v>79</v>
      </c>
      <c r="T84" s="19"/>
    </row>
    <row r="85" spans="1:20" x14ac:dyDescent="0.25">
      <c r="A85">
        <v>2019</v>
      </c>
      <c r="B85" s="2">
        <v>43556</v>
      </c>
      <c r="C85" s="2">
        <v>43646</v>
      </c>
      <c r="D85">
        <v>2000</v>
      </c>
      <c r="E85">
        <v>260000</v>
      </c>
      <c r="G85" t="s">
        <v>56</v>
      </c>
      <c r="H85" s="3"/>
      <c r="I85" s="3"/>
      <c r="J85" s="4"/>
      <c r="K85" s="4">
        <f>+'[3]Reporte de Formatos'!L85</f>
        <v>5085205</v>
      </c>
      <c r="L85" s="4">
        <f>+[1]EJERCIDO!$F$312</f>
        <v>5085205</v>
      </c>
      <c r="M85" s="4"/>
      <c r="N85" s="4"/>
      <c r="O85" s="68" t="s">
        <v>85</v>
      </c>
      <c r="P85" s="19" t="s">
        <v>67</v>
      </c>
      <c r="Q85" s="2">
        <v>43677</v>
      </c>
      <c r="R85" s="2">
        <v>43677</v>
      </c>
      <c r="S85" s="19" t="s">
        <v>79</v>
      </c>
      <c r="T85" s="19"/>
    </row>
    <row r="86" spans="1:20" x14ac:dyDescent="0.25">
      <c r="A86">
        <v>2019</v>
      </c>
      <c r="B86" s="2">
        <v>43556</v>
      </c>
      <c r="C86" s="2">
        <v>43646</v>
      </c>
      <c r="D86">
        <v>2000</v>
      </c>
      <c r="E86">
        <v>270000</v>
      </c>
      <c r="G86" t="s">
        <v>57</v>
      </c>
      <c r="H86" s="3"/>
      <c r="I86" s="3"/>
      <c r="J86" s="4"/>
      <c r="K86" s="4">
        <f>+'[3]Reporte de Formatos'!L86</f>
        <v>40551</v>
      </c>
      <c r="L86" s="4">
        <f>+[1]EJERCIDO!$F$313</f>
        <v>40551</v>
      </c>
      <c r="M86" s="4"/>
      <c r="N86" s="4"/>
      <c r="O86" s="68" t="s">
        <v>85</v>
      </c>
      <c r="P86" s="19" t="s">
        <v>67</v>
      </c>
      <c r="Q86" s="2">
        <v>43677</v>
      </c>
      <c r="R86" s="2">
        <v>43677</v>
      </c>
      <c r="S86" s="19" t="s">
        <v>79</v>
      </c>
      <c r="T86" s="19"/>
    </row>
    <row r="87" spans="1:20" x14ac:dyDescent="0.25">
      <c r="A87">
        <v>2019</v>
      </c>
      <c r="B87" s="2">
        <v>43556</v>
      </c>
      <c r="C87" s="2">
        <v>43646</v>
      </c>
      <c r="D87">
        <v>2000</v>
      </c>
      <c r="E87">
        <v>280000</v>
      </c>
      <c r="G87" t="s">
        <v>69</v>
      </c>
      <c r="H87" s="3"/>
      <c r="I87" s="3"/>
      <c r="J87" s="4"/>
      <c r="K87" s="4">
        <f>+'[3]Reporte de Formatos'!L87</f>
        <v>0</v>
      </c>
      <c r="L87" s="4">
        <f>+[1]EJERCIDO!$F$314</f>
        <v>0</v>
      </c>
      <c r="M87" s="4"/>
      <c r="N87" s="4"/>
      <c r="O87" s="68" t="s">
        <v>85</v>
      </c>
      <c r="P87" s="19" t="s">
        <v>67</v>
      </c>
      <c r="Q87" s="2">
        <v>43677</v>
      </c>
      <c r="R87" s="2">
        <v>43677</v>
      </c>
      <c r="S87" s="19" t="s">
        <v>79</v>
      </c>
      <c r="T87" s="19"/>
    </row>
    <row r="88" spans="1:20" x14ac:dyDescent="0.25">
      <c r="A88">
        <v>2019</v>
      </c>
      <c r="B88" s="2">
        <v>43556</v>
      </c>
      <c r="C88" s="2">
        <v>43646</v>
      </c>
      <c r="D88">
        <v>2000</v>
      </c>
      <c r="E88">
        <v>290000</v>
      </c>
      <c r="G88" t="s">
        <v>58</v>
      </c>
      <c r="H88" s="3"/>
      <c r="I88" s="3"/>
      <c r="J88" s="4"/>
      <c r="K88" s="4">
        <f>+'[3]Reporte de Formatos'!L88</f>
        <v>837245</v>
      </c>
      <c r="L88" s="4">
        <f>+[1]EJERCIDO!$F$315</f>
        <v>837245</v>
      </c>
      <c r="M88" s="4"/>
      <c r="N88" s="4"/>
      <c r="O88" s="68" t="s">
        <v>85</v>
      </c>
      <c r="P88" s="19" t="s">
        <v>67</v>
      </c>
      <c r="Q88" s="2">
        <v>43677</v>
      </c>
      <c r="R88" s="2">
        <v>43677</v>
      </c>
      <c r="S88" s="19" t="s">
        <v>79</v>
      </c>
      <c r="T88" s="19"/>
    </row>
    <row r="89" spans="1:20" x14ac:dyDescent="0.25">
      <c r="A89">
        <v>2019</v>
      </c>
      <c r="B89" s="2">
        <v>43556</v>
      </c>
      <c r="C89" s="2">
        <v>43646</v>
      </c>
      <c r="D89">
        <v>3000</v>
      </c>
      <c r="E89">
        <v>310000</v>
      </c>
      <c r="G89" t="s">
        <v>70</v>
      </c>
      <c r="H89" s="3"/>
      <c r="I89" s="3"/>
      <c r="J89" s="4"/>
      <c r="K89" s="4">
        <f>+'[3]Reporte de Formatos'!L89</f>
        <v>1518921</v>
      </c>
      <c r="L89" s="4">
        <f>+[1]EJERCIDO!$F$317</f>
        <v>1518921</v>
      </c>
      <c r="M89" s="4"/>
      <c r="N89" s="4"/>
      <c r="O89" s="68" t="s">
        <v>85</v>
      </c>
      <c r="P89" s="19" t="s">
        <v>67</v>
      </c>
      <c r="Q89" s="2">
        <v>43677</v>
      </c>
      <c r="R89" s="2">
        <v>43677</v>
      </c>
      <c r="S89" s="19" t="s">
        <v>79</v>
      </c>
      <c r="T89" s="19"/>
    </row>
    <row r="90" spans="1:20" x14ac:dyDescent="0.25">
      <c r="A90">
        <v>2019</v>
      </c>
      <c r="B90" s="2">
        <v>43556</v>
      </c>
      <c r="C90" s="2">
        <v>43646</v>
      </c>
      <c r="D90">
        <v>3000</v>
      </c>
      <c r="E90">
        <v>320000</v>
      </c>
      <c r="G90" t="s">
        <v>59</v>
      </c>
      <c r="H90" s="3"/>
      <c r="I90" s="3"/>
      <c r="J90" s="4"/>
      <c r="K90" s="4">
        <f>+'[3]Reporte de Formatos'!L90</f>
        <v>1557646</v>
      </c>
      <c r="L90" s="4">
        <f>+[1]EJERCIDO!$F$318</f>
        <v>1557646</v>
      </c>
      <c r="M90" s="4"/>
      <c r="N90" s="4"/>
      <c r="O90" s="68" t="s">
        <v>85</v>
      </c>
      <c r="P90" s="19" t="s">
        <v>67</v>
      </c>
      <c r="Q90" s="2">
        <v>43677</v>
      </c>
      <c r="R90" s="2">
        <v>43677</v>
      </c>
      <c r="S90" s="19" t="s">
        <v>79</v>
      </c>
      <c r="T90" s="19"/>
    </row>
    <row r="91" spans="1:20" x14ac:dyDescent="0.25">
      <c r="A91">
        <v>2019</v>
      </c>
      <c r="B91" s="2">
        <v>43556</v>
      </c>
      <c r="C91" s="2">
        <v>43646</v>
      </c>
      <c r="D91">
        <v>3000</v>
      </c>
      <c r="E91">
        <v>330000</v>
      </c>
      <c r="G91" t="s">
        <v>60</v>
      </c>
      <c r="H91" s="3"/>
      <c r="I91" s="3"/>
      <c r="J91" s="4"/>
      <c r="K91" s="4">
        <f>+'[3]Reporte de Formatos'!L91</f>
        <v>18276</v>
      </c>
      <c r="L91" s="4">
        <f>+[1]EJERCIDO!$F$319</f>
        <v>18276</v>
      </c>
      <c r="M91" s="4"/>
      <c r="N91" s="4"/>
      <c r="O91" s="68" t="s">
        <v>85</v>
      </c>
      <c r="P91" s="19" t="s">
        <v>67</v>
      </c>
      <c r="Q91" s="2">
        <v>43677</v>
      </c>
      <c r="R91" s="2">
        <v>43677</v>
      </c>
      <c r="S91" s="19" t="s">
        <v>79</v>
      </c>
      <c r="T91" s="19"/>
    </row>
    <row r="92" spans="1:20" x14ac:dyDescent="0.25">
      <c r="A92">
        <v>2019</v>
      </c>
      <c r="B92" s="2">
        <v>43556</v>
      </c>
      <c r="C92" s="2">
        <v>43646</v>
      </c>
      <c r="D92">
        <v>3000</v>
      </c>
      <c r="E92">
        <v>340000</v>
      </c>
      <c r="G92" t="s">
        <v>61</v>
      </c>
      <c r="H92" s="3"/>
      <c r="I92" s="3"/>
      <c r="J92" s="4"/>
      <c r="K92" s="4">
        <f>+'[3]Reporte de Formatos'!L92</f>
        <v>-1452269</v>
      </c>
      <c r="L92" s="4">
        <f>+[1]EJERCIDO!$F$320</f>
        <v>-1452269</v>
      </c>
      <c r="M92" s="4"/>
      <c r="N92" s="4"/>
      <c r="O92" s="68" t="s">
        <v>85</v>
      </c>
      <c r="P92" s="19" t="s">
        <v>67</v>
      </c>
      <c r="Q92" s="2">
        <v>43677</v>
      </c>
      <c r="R92" s="2">
        <v>43677</v>
      </c>
      <c r="S92" s="19" t="s">
        <v>79</v>
      </c>
      <c r="T92" s="19"/>
    </row>
    <row r="93" spans="1:20" x14ac:dyDescent="0.25">
      <c r="A93">
        <v>2019</v>
      </c>
      <c r="B93" s="2">
        <v>43556</v>
      </c>
      <c r="C93" s="2">
        <v>43646</v>
      </c>
      <c r="D93">
        <v>3000</v>
      </c>
      <c r="E93">
        <v>350000</v>
      </c>
      <c r="G93" t="s">
        <v>62</v>
      </c>
      <c r="H93" s="3"/>
      <c r="I93" s="3"/>
      <c r="J93" s="4"/>
      <c r="K93" s="4">
        <f>+'[3]Reporte de Formatos'!L93</f>
        <v>1223882</v>
      </c>
      <c r="L93" s="4">
        <f>+[1]EJERCIDO!$F$321</f>
        <v>1223882</v>
      </c>
      <c r="M93" s="4"/>
      <c r="N93" s="4"/>
      <c r="O93" s="68" t="s">
        <v>85</v>
      </c>
      <c r="P93" s="19" t="s">
        <v>67</v>
      </c>
      <c r="Q93" s="2">
        <v>43677</v>
      </c>
      <c r="R93" s="2">
        <v>43677</v>
      </c>
      <c r="S93" s="19" t="s">
        <v>79</v>
      </c>
      <c r="T93" s="19"/>
    </row>
    <row r="94" spans="1:20" x14ac:dyDescent="0.25">
      <c r="A94">
        <v>2019</v>
      </c>
      <c r="B94" s="2">
        <v>43556</v>
      </c>
      <c r="C94" s="2">
        <v>43646</v>
      </c>
      <c r="D94">
        <v>3000</v>
      </c>
      <c r="E94">
        <v>360000</v>
      </c>
      <c r="G94" t="s">
        <v>63</v>
      </c>
      <c r="H94" s="3"/>
      <c r="I94" s="3"/>
      <c r="J94" s="4"/>
      <c r="K94" s="4">
        <f>+'[3]Reporte de Formatos'!L94</f>
        <v>213769</v>
      </c>
      <c r="L94" s="4">
        <f>+[1]EJERCIDO!$F$322</f>
        <v>213769</v>
      </c>
      <c r="M94" s="4"/>
      <c r="N94" s="4"/>
      <c r="O94" s="68" t="s">
        <v>85</v>
      </c>
      <c r="P94" s="19" t="s">
        <v>67</v>
      </c>
      <c r="Q94" s="2">
        <v>43677</v>
      </c>
      <c r="R94" s="2">
        <v>43677</v>
      </c>
      <c r="S94" s="19" t="s">
        <v>79</v>
      </c>
      <c r="T94" s="19"/>
    </row>
    <row r="95" spans="1:20" x14ac:dyDescent="0.25">
      <c r="A95">
        <v>2019</v>
      </c>
      <c r="B95" s="2">
        <v>43556</v>
      </c>
      <c r="C95" s="2">
        <v>43646</v>
      </c>
      <c r="D95">
        <v>3000</v>
      </c>
      <c r="E95">
        <v>370000</v>
      </c>
      <c r="G95" t="s">
        <v>64</v>
      </c>
      <c r="H95" s="3"/>
      <c r="I95" s="3"/>
      <c r="J95" s="4"/>
      <c r="K95" s="4">
        <f>+'[3]Reporte de Formatos'!L95</f>
        <v>763611</v>
      </c>
      <c r="L95" s="4">
        <f>+[1]EJERCIDO!$F$323</f>
        <v>763611</v>
      </c>
      <c r="M95" s="4"/>
      <c r="N95" s="4"/>
      <c r="O95" s="68" t="s">
        <v>85</v>
      </c>
      <c r="P95" s="19" t="s">
        <v>67</v>
      </c>
      <c r="Q95" s="2">
        <v>43677</v>
      </c>
      <c r="R95" s="2">
        <v>43677</v>
      </c>
      <c r="S95" s="19" t="s">
        <v>79</v>
      </c>
      <c r="T95" s="19"/>
    </row>
    <row r="96" spans="1:20" x14ac:dyDescent="0.25">
      <c r="A96">
        <v>2019</v>
      </c>
      <c r="B96" s="2">
        <v>43556</v>
      </c>
      <c r="C96" s="2">
        <v>43646</v>
      </c>
      <c r="D96">
        <v>3000</v>
      </c>
      <c r="E96">
        <v>380000</v>
      </c>
      <c r="G96" t="s">
        <v>65</v>
      </c>
      <c r="H96" s="3"/>
      <c r="I96" s="3"/>
      <c r="J96" s="4"/>
      <c r="K96" s="4">
        <f>+'[3]Reporte de Formatos'!L96</f>
        <v>52599</v>
      </c>
      <c r="L96" s="4">
        <f>+[1]EJERCIDO!$F$324</f>
        <v>52599</v>
      </c>
      <c r="M96" s="4"/>
      <c r="N96" s="4"/>
      <c r="O96" s="68" t="s">
        <v>85</v>
      </c>
      <c r="P96" s="19" t="s">
        <v>67</v>
      </c>
      <c r="Q96" s="2">
        <v>43677</v>
      </c>
      <c r="R96" s="2">
        <v>43677</v>
      </c>
      <c r="S96" s="19" t="s">
        <v>79</v>
      </c>
      <c r="T96" s="19"/>
    </row>
    <row r="97" spans="1:21" x14ac:dyDescent="0.25">
      <c r="A97">
        <v>2019</v>
      </c>
      <c r="B97" s="2">
        <v>43556</v>
      </c>
      <c r="C97" s="2">
        <v>43646</v>
      </c>
      <c r="D97">
        <v>3000</v>
      </c>
      <c r="E97">
        <v>390000</v>
      </c>
      <c r="G97" t="s">
        <v>66</v>
      </c>
      <c r="H97" s="3"/>
      <c r="I97" s="3"/>
      <c r="J97" s="4"/>
      <c r="K97" s="4">
        <f>+'[3]Reporte de Formatos'!L97</f>
        <v>212431</v>
      </c>
      <c r="L97" s="4">
        <f>+[1]EJERCIDO!$F$325</f>
        <v>212431</v>
      </c>
      <c r="M97" s="4"/>
      <c r="N97" s="4"/>
      <c r="O97" s="68" t="s">
        <v>85</v>
      </c>
      <c r="P97" s="19" t="s">
        <v>67</v>
      </c>
      <c r="Q97" s="2">
        <v>43677</v>
      </c>
      <c r="R97" s="2">
        <v>43677</v>
      </c>
      <c r="S97" s="19" t="s">
        <v>79</v>
      </c>
      <c r="T97" s="19"/>
    </row>
    <row r="98" spans="1:21" x14ac:dyDescent="0.25">
      <c r="A98">
        <v>2019</v>
      </c>
      <c r="B98" s="2">
        <v>43647</v>
      </c>
      <c r="C98" s="2">
        <v>43738</v>
      </c>
      <c r="D98">
        <v>2000</v>
      </c>
      <c r="E98">
        <v>220000</v>
      </c>
      <c r="G98" t="s">
        <v>53</v>
      </c>
      <c r="H98" s="3"/>
      <c r="I98" s="3"/>
      <c r="J98" s="3"/>
      <c r="K98" s="4">
        <f>+'[3]Reporte de Formatos'!L98</f>
        <v>250724</v>
      </c>
      <c r="L98" s="3">
        <f>+[1]EJERCIDO!$G$308</f>
        <v>250724</v>
      </c>
      <c r="M98" s="4"/>
      <c r="N98" s="4"/>
      <c r="O98" s="68" t="s">
        <v>86</v>
      </c>
      <c r="P98" s="19" t="s">
        <v>67</v>
      </c>
      <c r="Q98" s="2">
        <v>43738</v>
      </c>
      <c r="R98" s="2">
        <v>43738</v>
      </c>
      <c r="S98" s="19" t="s">
        <v>79</v>
      </c>
      <c r="T98" s="19"/>
    </row>
    <row r="99" spans="1:21" x14ac:dyDescent="0.25">
      <c r="A99">
        <v>2019</v>
      </c>
      <c r="B99" s="2">
        <v>43647</v>
      </c>
      <c r="C99" s="2">
        <v>43738</v>
      </c>
      <c r="D99">
        <v>2000</v>
      </c>
      <c r="E99">
        <v>230000</v>
      </c>
      <c r="G99" t="s">
        <v>68</v>
      </c>
      <c r="H99" s="3"/>
      <c r="I99" s="3"/>
      <c r="J99" s="3"/>
      <c r="K99" s="4">
        <f>+'[3]Reporte de Formatos'!L99</f>
        <v>650</v>
      </c>
      <c r="L99" s="3">
        <f>+[1]EJERCIDO!$G$309</f>
        <v>650</v>
      </c>
      <c r="M99" s="4"/>
      <c r="N99" s="4"/>
      <c r="O99" s="68" t="s">
        <v>86</v>
      </c>
      <c r="P99" s="19" t="s">
        <v>67</v>
      </c>
      <c r="Q99" s="2">
        <v>43738</v>
      </c>
      <c r="R99" s="2">
        <v>43738</v>
      </c>
      <c r="S99" s="19" t="s">
        <v>79</v>
      </c>
      <c r="T99" s="19"/>
    </row>
    <row r="100" spans="1:21" x14ac:dyDescent="0.25">
      <c r="A100" s="7">
        <v>2019</v>
      </c>
      <c r="B100" s="8">
        <v>43647</v>
      </c>
      <c r="C100" s="8">
        <v>43738</v>
      </c>
      <c r="D100" s="7">
        <v>2000</v>
      </c>
      <c r="E100" s="7">
        <v>240000</v>
      </c>
      <c r="F100" s="7"/>
      <c r="G100" s="7" t="s">
        <v>54</v>
      </c>
      <c r="H100" s="3"/>
      <c r="I100" s="3"/>
      <c r="J100" s="3"/>
      <c r="K100" s="4">
        <f>+'[3]Reporte de Formatos'!L100</f>
        <v>232972</v>
      </c>
      <c r="L100" s="3">
        <f>+[1]EJERCIDO!$G$310</f>
        <v>232972</v>
      </c>
      <c r="M100" s="9"/>
      <c r="N100" s="9"/>
      <c r="O100" s="68" t="s">
        <v>86</v>
      </c>
      <c r="P100" s="19" t="s">
        <v>67</v>
      </c>
      <c r="Q100" s="2">
        <v>43738</v>
      </c>
      <c r="R100" s="2">
        <v>43738</v>
      </c>
      <c r="S100" s="19" t="s">
        <v>79</v>
      </c>
      <c r="T100" s="19"/>
      <c r="U100" s="7"/>
    </row>
    <row r="101" spans="1:21" x14ac:dyDescent="0.25">
      <c r="A101" s="7">
        <v>2019</v>
      </c>
      <c r="B101" s="8">
        <v>43647</v>
      </c>
      <c r="C101" s="8">
        <v>43738</v>
      </c>
      <c r="D101" s="7">
        <v>2000</v>
      </c>
      <c r="E101" s="7">
        <v>250000</v>
      </c>
      <c r="F101" s="7"/>
      <c r="G101" s="7" t="s">
        <v>55</v>
      </c>
      <c r="H101" s="3"/>
      <c r="I101" s="3"/>
      <c r="J101" s="3"/>
      <c r="K101" s="4">
        <f>+'[3]Reporte de Formatos'!L101</f>
        <v>111079</v>
      </c>
      <c r="L101" s="3">
        <f>+[1]EJERCIDO!$G$311</f>
        <v>111079</v>
      </c>
      <c r="M101" s="9"/>
      <c r="N101" s="9"/>
      <c r="O101" s="68" t="s">
        <v>86</v>
      </c>
      <c r="P101" s="19" t="s">
        <v>67</v>
      </c>
      <c r="Q101" s="2">
        <v>43738</v>
      </c>
      <c r="R101" s="2">
        <v>43738</v>
      </c>
      <c r="S101" s="19" t="s">
        <v>79</v>
      </c>
      <c r="T101" s="19"/>
      <c r="U101" s="7"/>
    </row>
    <row r="102" spans="1:21" x14ac:dyDescent="0.25">
      <c r="A102" s="7">
        <v>2019</v>
      </c>
      <c r="B102" s="8">
        <v>43647</v>
      </c>
      <c r="C102" s="8">
        <v>43738</v>
      </c>
      <c r="D102" s="7">
        <v>2000</v>
      </c>
      <c r="E102" s="7">
        <v>260000</v>
      </c>
      <c r="F102" s="7"/>
      <c r="G102" s="7" t="s">
        <v>56</v>
      </c>
      <c r="H102" s="3"/>
      <c r="I102" s="3"/>
      <c r="J102" s="3"/>
      <c r="K102" s="4">
        <f>+'[3]Reporte de Formatos'!L102</f>
        <v>4660938</v>
      </c>
      <c r="L102" s="3">
        <f>+[1]EJERCIDO!$G$312</f>
        <v>4660938</v>
      </c>
      <c r="M102" s="9"/>
      <c r="N102" s="9"/>
      <c r="O102" s="68" t="s">
        <v>86</v>
      </c>
      <c r="P102" s="19" t="s">
        <v>67</v>
      </c>
      <c r="Q102" s="2">
        <v>43738</v>
      </c>
      <c r="R102" s="2">
        <v>43738</v>
      </c>
      <c r="S102" s="19" t="s">
        <v>79</v>
      </c>
      <c r="T102" s="19"/>
      <c r="U102" s="7"/>
    </row>
    <row r="103" spans="1:21" x14ac:dyDescent="0.25">
      <c r="A103" s="7">
        <v>2019</v>
      </c>
      <c r="B103" s="8">
        <v>43647</v>
      </c>
      <c r="C103" s="8">
        <v>43738</v>
      </c>
      <c r="D103" s="7">
        <v>2000</v>
      </c>
      <c r="E103" s="7">
        <v>270000</v>
      </c>
      <c r="F103" s="7"/>
      <c r="G103" s="7" t="s">
        <v>57</v>
      </c>
      <c r="H103" s="3"/>
      <c r="I103" s="3"/>
      <c r="J103" s="3"/>
      <c r="K103" s="4">
        <f>+'[3]Reporte de Formatos'!L103</f>
        <v>44707</v>
      </c>
      <c r="L103" s="3">
        <f>+[1]EJERCIDO!$G$313</f>
        <v>44707</v>
      </c>
      <c r="M103" s="9"/>
      <c r="N103" s="9"/>
      <c r="O103" s="68" t="s">
        <v>86</v>
      </c>
      <c r="P103" s="19" t="s">
        <v>67</v>
      </c>
      <c r="Q103" s="2">
        <v>43738</v>
      </c>
      <c r="R103" s="2">
        <v>43738</v>
      </c>
      <c r="S103" s="19" t="s">
        <v>79</v>
      </c>
      <c r="T103" s="19"/>
      <c r="U103" s="7"/>
    </row>
    <row r="104" spans="1:21" x14ac:dyDescent="0.25">
      <c r="A104" s="7">
        <v>2019</v>
      </c>
      <c r="B104" s="8">
        <v>43647</v>
      </c>
      <c r="C104" s="8">
        <v>43738</v>
      </c>
      <c r="D104" s="7">
        <v>2000</v>
      </c>
      <c r="E104" s="7">
        <v>280000</v>
      </c>
      <c r="F104" s="7"/>
      <c r="G104" s="7" t="s">
        <v>69</v>
      </c>
      <c r="H104" s="3"/>
      <c r="I104" s="3"/>
      <c r="J104" s="3"/>
      <c r="K104" s="4">
        <f>+'[3]Reporte de Formatos'!L104</f>
        <v>0</v>
      </c>
      <c r="L104" s="3">
        <f>+[1]EJERCIDO!$G$314</f>
        <v>0</v>
      </c>
      <c r="M104" s="9"/>
      <c r="N104" s="9"/>
      <c r="O104" s="68" t="s">
        <v>86</v>
      </c>
      <c r="P104" s="19" t="s">
        <v>67</v>
      </c>
      <c r="Q104" s="2">
        <v>43738</v>
      </c>
      <c r="R104" s="2">
        <v>43738</v>
      </c>
      <c r="S104" s="19" t="s">
        <v>79</v>
      </c>
      <c r="T104" s="19"/>
      <c r="U104" s="7"/>
    </row>
    <row r="105" spans="1:21" x14ac:dyDescent="0.25">
      <c r="A105" s="7">
        <v>2019</v>
      </c>
      <c r="B105" s="8">
        <v>43647</v>
      </c>
      <c r="C105" s="8">
        <v>43738</v>
      </c>
      <c r="D105" s="7">
        <v>2000</v>
      </c>
      <c r="E105" s="7">
        <v>290000</v>
      </c>
      <c r="F105" s="7"/>
      <c r="G105" s="7" t="s">
        <v>58</v>
      </c>
      <c r="H105" s="3"/>
      <c r="I105" s="3"/>
      <c r="J105" s="3"/>
      <c r="K105" s="4">
        <f>+'[3]Reporte de Formatos'!L105</f>
        <v>282682</v>
      </c>
      <c r="L105" s="3">
        <f>+[1]EJERCIDO!$G$315</f>
        <v>282682</v>
      </c>
      <c r="M105" s="9"/>
      <c r="N105" s="9"/>
      <c r="O105" s="68" t="s">
        <v>86</v>
      </c>
      <c r="P105" s="19" t="s">
        <v>67</v>
      </c>
      <c r="Q105" s="2">
        <v>43738</v>
      </c>
      <c r="R105" s="2">
        <v>43738</v>
      </c>
      <c r="S105" s="19" t="s">
        <v>79</v>
      </c>
      <c r="T105" s="19"/>
      <c r="U105" s="7"/>
    </row>
    <row r="106" spans="1:21" x14ac:dyDescent="0.25">
      <c r="A106" s="7">
        <v>2019</v>
      </c>
      <c r="B106" s="8">
        <v>43647</v>
      </c>
      <c r="C106" s="8">
        <v>43738</v>
      </c>
      <c r="D106" s="7">
        <v>3000</v>
      </c>
      <c r="E106" s="7">
        <v>310000</v>
      </c>
      <c r="F106" s="7"/>
      <c r="G106" s="7" t="s">
        <v>70</v>
      </c>
      <c r="H106" s="3"/>
      <c r="I106" s="3"/>
      <c r="J106" s="3"/>
      <c r="K106" s="4">
        <f>+'[3]Reporte de Formatos'!L106</f>
        <v>2642267</v>
      </c>
      <c r="L106" s="3">
        <f>+[1]EJERCIDO!$G$317</f>
        <v>2642267</v>
      </c>
      <c r="M106" s="9"/>
      <c r="N106" s="9"/>
      <c r="O106" s="68" t="s">
        <v>86</v>
      </c>
      <c r="P106" s="19" t="s">
        <v>67</v>
      </c>
      <c r="Q106" s="2">
        <v>43738</v>
      </c>
      <c r="R106" s="2">
        <v>43738</v>
      </c>
      <c r="S106" s="19" t="s">
        <v>79</v>
      </c>
      <c r="T106" s="19"/>
      <c r="U106" s="7"/>
    </row>
    <row r="107" spans="1:21" x14ac:dyDescent="0.25">
      <c r="A107" s="7">
        <v>2019</v>
      </c>
      <c r="B107" s="8">
        <v>43647</v>
      </c>
      <c r="C107" s="8">
        <v>43738</v>
      </c>
      <c r="D107" s="7">
        <v>3000</v>
      </c>
      <c r="E107" s="7">
        <v>320000</v>
      </c>
      <c r="F107" s="7"/>
      <c r="G107" s="7" t="s">
        <v>59</v>
      </c>
      <c r="H107" s="3"/>
      <c r="I107" s="3"/>
      <c r="J107" s="3"/>
      <c r="K107" s="4">
        <f>+'[3]Reporte de Formatos'!L107</f>
        <v>1280146</v>
      </c>
      <c r="L107" s="3">
        <f>+[1]EJERCIDO!$G$318</f>
        <v>1280146</v>
      </c>
      <c r="M107" s="9"/>
      <c r="N107" s="9"/>
      <c r="O107" s="68" t="s">
        <v>86</v>
      </c>
      <c r="P107" s="19" t="s">
        <v>67</v>
      </c>
      <c r="Q107" s="2">
        <v>43738</v>
      </c>
      <c r="R107" s="2">
        <v>43738</v>
      </c>
      <c r="S107" s="19" t="s">
        <v>79</v>
      </c>
      <c r="T107" s="19"/>
      <c r="U107" s="7"/>
    </row>
    <row r="108" spans="1:21" x14ac:dyDescent="0.25">
      <c r="A108" s="7">
        <v>2019</v>
      </c>
      <c r="B108" s="8">
        <v>43647</v>
      </c>
      <c r="C108" s="8">
        <v>43738</v>
      </c>
      <c r="D108" s="7">
        <v>3000</v>
      </c>
      <c r="E108" s="7">
        <v>330000</v>
      </c>
      <c r="F108" s="7"/>
      <c r="G108" s="7" t="s">
        <v>60</v>
      </c>
      <c r="H108" s="3"/>
      <c r="I108" s="3"/>
      <c r="J108" s="3"/>
      <c r="K108" s="4">
        <f>+'[3]Reporte de Formatos'!L108</f>
        <v>17519</v>
      </c>
      <c r="L108" s="3">
        <f>+[1]EJERCIDO!$G$319</f>
        <v>17519</v>
      </c>
      <c r="M108" s="9"/>
      <c r="N108" s="9"/>
      <c r="O108" s="68" t="s">
        <v>86</v>
      </c>
      <c r="P108" s="19" t="s">
        <v>67</v>
      </c>
      <c r="Q108" s="2">
        <v>43738</v>
      </c>
      <c r="R108" s="2">
        <v>43738</v>
      </c>
      <c r="S108" s="19" t="s">
        <v>79</v>
      </c>
      <c r="T108" s="19"/>
      <c r="U108" s="7"/>
    </row>
    <row r="109" spans="1:21" x14ac:dyDescent="0.25">
      <c r="A109" s="7">
        <v>2019</v>
      </c>
      <c r="B109" s="8">
        <v>43647</v>
      </c>
      <c r="C109" s="8">
        <v>43738</v>
      </c>
      <c r="D109" s="7">
        <v>3000</v>
      </c>
      <c r="E109" s="7">
        <v>340000</v>
      </c>
      <c r="F109" s="7"/>
      <c r="G109" s="7" t="s">
        <v>61</v>
      </c>
      <c r="H109" s="3"/>
      <c r="I109" s="3"/>
      <c r="J109" s="3"/>
      <c r="K109" s="4">
        <f>+'[3]Reporte de Formatos'!L109</f>
        <v>26640</v>
      </c>
      <c r="L109" s="3">
        <f>+[1]EJERCIDO!$G$320</f>
        <v>26640</v>
      </c>
      <c r="M109" s="9"/>
      <c r="N109" s="9"/>
      <c r="O109" s="68" t="s">
        <v>86</v>
      </c>
      <c r="P109" s="19" t="s">
        <v>67</v>
      </c>
      <c r="Q109" s="2">
        <v>43738</v>
      </c>
      <c r="R109" s="2">
        <v>43738</v>
      </c>
      <c r="S109" s="19" t="s">
        <v>79</v>
      </c>
      <c r="T109" s="19"/>
      <c r="U109" s="7"/>
    </row>
    <row r="110" spans="1:21" x14ac:dyDescent="0.25">
      <c r="A110" s="7">
        <v>2019</v>
      </c>
      <c r="B110" s="8">
        <v>43647</v>
      </c>
      <c r="C110" s="8">
        <v>43738</v>
      </c>
      <c r="D110" s="7">
        <v>3000</v>
      </c>
      <c r="E110" s="7">
        <v>350000</v>
      </c>
      <c r="F110" s="7"/>
      <c r="G110" s="7" t="s">
        <v>62</v>
      </c>
      <c r="H110" s="3"/>
      <c r="I110" s="3"/>
      <c r="J110" s="3"/>
      <c r="K110" s="4">
        <f>+'[3]Reporte de Formatos'!L110</f>
        <v>507669</v>
      </c>
      <c r="L110" s="3">
        <f>+[1]EJERCIDO!$G$321</f>
        <v>507669</v>
      </c>
      <c r="M110" s="9"/>
      <c r="N110" s="9"/>
      <c r="O110" s="68" t="s">
        <v>86</v>
      </c>
      <c r="P110" s="19" t="s">
        <v>67</v>
      </c>
      <c r="Q110" s="2">
        <v>43738</v>
      </c>
      <c r="R110" s="2">
        <v>43738</v>
      </c>
      <c r="S110" s="19" t="s">
        <v>79</v>
      </c>
      <c r="T110" s="19"/>
      <c r="U110" s="7"/>
    </row>
    <row r="111" spans="1:21" x14ac:dyDescent="0.25">
      <c r="A111" s="7">
        <v>2019</v>
      </c>
      <c r="B111" s="8">
        <v>43647</v>
      </c>
      <c r="C111" s="8">
        <v>43738</v>
      </c>
      <c r="D111" s="7">
        <v>3000</v>
      </c>
      <c r="E111" s="7">
        <v>360000</v>
      </c>
      <c r="F111" s="7"/>
      <c r="G111" s="7" t="s">
        <v>63</v>
      </c>
      <c r="H111" s="3"/>
      <c r="I111" s="3"/>
      <c r="J111" s="3"/>
      <c r="K111" s="4">
        <f>+'[3]Reporte de Formatos'!L111</f>
        <v>4060</v>
      </c>
      <c r="L111" s="3">
        <f>+[1]EJERCIDO!$G$322</f>
        <v>4060</v>
      </c>
      <c r="M111" s="9"/>
      <c r="N111" s="9"/>
      <c r="O111" s="68" t="s">
        <v>86</v>
      </c>
      <c r="P111" s="19" t="s">
        <v>67</v>
      </c>
      <c r="Q111" s="2">
        <v>43738</v>
      </c>
      <c r="R111" s="2">
        <v>43738</v>
      </c>
      <c r="S111" s="19" t="s">
        <v>79</v>
      </c>
      <c r="T111" s="19"/>
      <c r="U111" s="7"/>
    </row>
    <row r="112" spans="1:21" x14ac:dyDescent="0.25">
      <c r="A112" s="7">
        <v>2019</v>
      </c>
      <c r="B112" s="8">
        <v>43647</v>
      </c>
      <c r="C112" s="8">
        <v>43738</v>
      </c>
      <c r="D112" s="7">
        <v>3000</v>
      </c>
      <c r="E112" s="7">
        <v>370000</v>
      </c>
      <c r="F112" s="7"/>
      <c r="G112" s="7" t="s">
        <v>64</v>
      </c>
      <c r="H112" s="3"/>
      <c r="I112" s="3"/>
      <c r="J112" s="3"/>
      <c r="K112" s="4">
        <f>+'[3]Reporte de Formatos'!L112</f>
        <v>1365928</v>
      </c>
      <c r="L112" s="3">
        <f>+[1]EJERCIDO!$G$323</f>
        <v>1365928</v>
      </c>
      <c r="M112" s="9"/>
      <c r="N112" s="9"/>
      <c r="O112" s="68" t="s">
        <v>86</v>
      </c>
      <c r="P112" s="19" t="s">
        <v>67</v>
      </c>
      <c r="Q112" s="2">
        <v>43738</v>
      </c>
      <c r="R112" s="2">
        <v>43738</v>
      </c>
      <c r="S112" s="19" t="s">
        <v>79</v>
      </c>
      <c r="T112" s="19"/>
      <c r="U112" s="7"/>
    </row>
    <row r="113" spans="1:21" x14ac:dyDescent="0.25">
      <c r="A113" s="7">
        <v>2019</v>
      </c>
      <c r="B113" s="8">
        <v>43647</v>
      </c>
      <c r="C113" s="8">
        <v>43738</v>
      </c>
      <c r="D113" s="7">
        <v>3000</v>
      </c>
      <c r="E113" s="7">
        <v>380000</v>
      </c>
      <c r="F113" s="7"/>
      <c r="G113" s="7" t="s">
        <v>65</v>
      </c>
      <c r="H113" s="3"/>
      <c r="I113" s="3"/>
      <c r="J113" s="3"/>
      <c r="K113" s="4">
        <f>+'[3]Reporte de Formatos'!L113</f>
        <v>1471</v>
      </c>
      <c r="L113" s="3">
        <f>+[1]EJERCIDO!$G$324</f>
        <v>1471</v>
      </c>
      <c r="M113" s="9"/>
      <c r="N113" s="9"/>
      <c r="O113" s="68" t="s">
        <v>86</v>
      </c>
      <c r="P113" s="19" t="s">
        <v>67</v>
      </c>
      <c r="Q113" s="2">
        <v>43738</v>
      </c>
      <c r="R113" s="2">
        <v>43738</v>
      </c>
      <c r="S113" s="19" t="s">
        <v>79</v>
      </c>
      <c r="T113" s="19"/>
      <c r="U113" s="7"/>
    </row>
    <row r="114" spans="1:21" s="19" customFormat="1" x14ac:dyDescent="0.25">
      <c r="A114" s="19">
        <v>2019</v>
      </c>
      <c r="B114" s="2">
        <v>43739</v>
      </c>
      <c r="C114" s="2">
        <v>43830</v>
      </c>
      <c r="D114" s="19">
        <v>2000</v>
      </c>
      <c r="E114" s="19">
        <v>220000</v>
      </c>
      <c r="F114" s="7"/>
      <c r="G114" s="19" t="s">
        <v>53</v>
      </c>
      <c r="H114" s="3"/>
      <c r="I114" s="3"/>
      <c r="J114" s="3"/>
      <c r="K114" s="4">
        <f>+'[3]Reporte de Formatos'!L114</f>
        <v>-200953</v>
      </c>
      <c r="L114" s="3">
        <f>+[1]EJERCIDO!$G$325</f>
        <v>-200953</v>
      </c>
      <c r="M114" s="9"/>
      <c r="N114" s="9"/>
      <c r="O114" s="68" t="s">
        <v>87</v>
      </c>
      <c r="P114" s="19" t="s">
        <v>67</v>
      </c>
      <c r="Q114" s="2">
        <v>43738</v>
      </c>
      <c r="R114" s="2">
        <v>43738</v>
      </c>
      <c r="S114" s="19" t="s">
        <v>79</v>
      </c>
      <c r="U114" s="7"/>
    </row>
    <row r="115" spans="1:21" s="19" customFormat="1" x14ac:dyDescent="0.25">
      <c r="A115" s="19">
        <v>2019</v>
      </c>
      <c r="B115" s="2">
        <v>43739</v>
      </c>
      <c r="C115" s="2">
        <v>43830</v>
      </c>
      <c r="D115" s="19">
        <v>2000</v>
      </c>
      <c r="E115" s="19">
        <v>230000</v>
      </c>
      <c r="F115" s="7"/>
      <c r="G115" s="19" t="s">
        <v>68</v>
      </c>
      <c r="H115" s="3"/>
      <c r="I115" s="3"/>
      <c r="J115" s="3"/>
      <c r="K115" s="4">
        <f>+'[3]Reporte de Formatos'!L115</f>
        <v>23177</v>
      </c>
      <c r="L115" s="3">
        <f>+'[2]INICIAL Y MODIFICADO'!$I$242</f>
        <v>23177</v>
      </c>
      <c r="M115" s="9"/>
      <c r="N115" s="9"/>
      <c r="O115" s="68" t="s">
        <v>87</v>
      </c>
      <c r="P115" s="19" t="s">
        <v>67</v>
      </c>
      <c r="Q115" s="2">
        <v>43860</v>
      </c>
      <c r="R115" s="2">
        <v>43860</v>
      </c>
      <c r="S115" s="19" t="s">
        <v>79</v>
      </c>
      <c r="U115" s="7"/>
    </row>
    <row r="116" spans="1:21" s="19" customFormat="1" x14ac:dyDescent="0.25">
      <c r="A116" s="19">
        <v>2019</v>
      </c>
      <c r="B116" s="2">
        <v>43739</v>
      </c>
      <c r="C116" s="2">
        <v>43830</v>
      </c>
      <c r="D116" s="19">
        <v>2000</v>
      </c>
      <c r="E116" s="19">
        <v>240000</v>
      </c>
      <c r="F116" s="7"/>
      <c r="G116" s="19" t="s">
        <v>54</v>
      </c>
      <c r="H116" s="3"/>
      <c r="I116" s="3"/>
      <c r="J116" s="3"/>
      <c r="K116" s="4">
        <f>+'[3]Reporte de Formatos'!L116</f>
        <v>435</v>
      </c>
      <c r="L116" s="3">
        <f>+'[2]INICIAL Y MODIFICADO'!$I$243</f>
        <v>435</v>
      </c>
      <c r="M116" s="9"/>
      <c r="N116" s="9"/>
      <c r="O116" s="68" t="s">
        <v>87</v>
      </c>
      <c r="P116" s="19" t="s">
        <v>67</v>
      </c>
      <c r="Q116" s="2">
        <v>43860</v>
      </c>
      <c r="R116" s="2">
        <v>43860</v>
      </c>
      <c r="S116" s="19" t="s">
        <v>79</v>
      </c>
      <c r="U116" s="7"/>
    </row>
    <row r="117" spans="1:21" s="19" customFormat="1" x14ac:dyDescent="0.25">
      <c r="A117" s="19">
        <v>2019</v>
      </c>
      <c r="B117" s="2">
        <v>43739</v>
      </c>
      <c r="C117" s="2">
        <v>43830</v>
      </c>
      <c r="D117" s="19">
        <v>2000</v>
      </c>
      <c r="E117" s="19">
        <v>250000</v>
      </c>
      <c r="F117" s="7"/>
      <c r="G117" s="19" t="s">
        <v>55</v>
      </c>
      <c r="H117" s="3"/>
      <c r="I117" s="3"/>
      <c r="J117" s="3"/>
      <c r="K117" s="4">
        <f>+'[3]Reporte de Formatos'!L117</f>
        <v>112379</v>
      </c>
      <c r="L117" s="3">
        <f>+'[2]INICIAL Y MODIFICADO'!$I$244</f>
        <v>112379</v>
      </c>
      <c r="M117" s="9"/>
      <c r="N117" s="9"/>
      <c r="O117" s="68" t="s">
        <v>87</v>
      </c>
      <c r="P117" s="19" t="s">
        <v>67</v>
      </c>
      <c r="Q117" s="2">
        <v>43860</v>
      </c>
      <c r="R117" s="2">
        <v>43860</v>
      </c>
      <c r="S117" s="19" t="s">
        <v>79</v>
      </c>
      <c r="U117" s="7"/>
    </row>
    <row r="118" spans="1:21" s="19" customFormat="1" x14ac:dyDescent="0.25">
      <c r="A118" s="19">
        <v>2019</v>
      </c>
      <c r="B118" s="2">
        <v>43739</v>
      </c>
      <c r="C118" s="2">
        <v>43830</v>
      </c>
      <c r="D118" s="19">
        <v>2000</v>
      </c>
      <c r="E118" s="19">
        <v>260000</v>
      </c>
      <c r="F118" s="7"/>
      <c r="G118" s="19" t="s">
        <v>56</v>
      </c>
      <c r="H118" s="3"/>
      <c r="I118" s="3"/>
      <c r="J118" s="3"/>
      <c r="K118" s="4">
        <f>+'[3]Reporte de Formatos'!L118</f>
        <v>-6955</v>
      </c>
      <c r="L118" s="3">
        <f>+'[2]INICIAL Y MODIFICADO'!$I$245</f>
        <v>-6955</v>
      </c>
      <c r="M118" s="9"/>
      <c r="N118" s="9"/>
      <c r="O118" s="68" t="s">
        <v>87</v>
      </c>
      <c r="P118" s="19" t="s">
        <v>67</v>
      </c>
      <c r="Q118" s="2">
        <v>43860</v>
      </c>
      <c r="R118" s="2">
        <v>43860</v>
      </c>
      <c r="S118" s="19" t="s">
        <v>79</v>
      </c>
      <c r="U118" s="7"/>
    </row>
    <row r="119" spans="1:21" s="19" customFormat="1" x14ac:dyDescent="0.25">
      <c r="A119" s="19">
        <v>2019</v>
      </c>
      <c r="B119" s="2">
        <v>43739</v>
      </c>
      <c r="C119" s="2">
        <v>43830</v>
      </c>
      <c r="D119" s="19">
        <v>2000</v>
      </c>
      <c r="E119" s="19">
        <v>270000</v>
      </c>
      <c r="F119" s="7"/>
      <c r="G119" s="19" t="s">
        <v>57</v>
      </c>
      <c r="H119" s="3"/>
      <c r="I119" s="3"/>
      <c r="J119" s="3"/>
      <c r="K119" s="4">
        <f>+'[3]Reporte de Formatos'!L119</f>
        <v>4561311</v>
      </c>
      <c r="L119" s="3">
        <f>+'[2]INICIAL Y MODIFICADO'!$I$246</f>
        <v>4561311</v>
      </c>
      <c r="M119" s="9"/>
      <c r="N119" s="9"/>
      <c r="O119" s="68" t="s">
        <v>87</v>
      </c>
      <c r="P119" s="19" t="s">
        <v>67</v>
      </c>
      <c r="Q119" s="2">
        <v>43860</v>
      </c>
      <c r="R119" s="2">
        <v>43860</v>
      </c>
      <c r="S119" s="19" t="s">
        <v>79</v>
      </c>
      <c r="U119" s="7"/>
    </row>
    <row r="120" spans="1:21" s="19" customFormat="1" x14ac:dyDescent="0.25">
      <c r="A120" s="19">
        <v>2019</v>
      </c>
      <c r="B120" s="2">
        <v>43739</v>
      </c>
      <c r="C120" s="2">
        <v>43830</v>
      </c>
      <c r="D120" s="19">
        <v>2000</v>
      </c>
      <c r="E120" s="19">
        <v>280000</v>
      </c>
      <c r="F120" s="7"/>
      <c r="G120" s="19" t="s">
        <v>69</v>
      </c>
      <c r="H120" s="3"/>
      <c r="I120" s="3"/>
      <c r="J120" s="3"/>
      <c r="K120" s="4">
        <f>+'[3]Reporte de Formatos'!L120</f>
        <v>5936</v>
      </c>
      <c r="L120" s="3">
        <f>+'[2]INICIAL Y MODIFICADO'!$I$247</f>
        <v>5936</v>
      </c>
      <c r="M120" s="9"/>
      <c r="N120" s="9"/>
      <c r="O120" s="68" t="s">
        <v>87</v>
      </c>
      <c r="P120" s="19" t="s">
        <v>67</v>
      </c>
      <c r="Q120" s="2">
        <v>43860</v>
      </c>
      <c r="R120" s="2">
        <v>43860</v>
      </c>
      <c r="S120" s="19" t="s">
        <v>79</v>
      </c>
      <c r="U120" s="7"/>
    </row>
    <row r="121" spans="1:21" s="19" customFormat="1" x14ac:dyDescent="0.25">
      <c r="A121" s="19">
        <v>2019</v>
      </c>
      <c r="B121" s="2">
        <v>43739</v>
      </c>
      <c r="C121" s="2">
        <v>43830</v>
      </c>
      <c r="D121" s="19">
        <v>2000</v>
      </c>
      <c r="E121" s="19">
        <v>290000</v>
      </c>
      <c r="F121" s="7"/>
      <c r="G121" s="19" t="s">
        <v>58</v>
      </c>
      <c r="H121" s="20"/>
      <c r="I121" s="3"/>
      <c r="J121" s="3"/>
      <c r="K121" s="21">
        <f>+'[3]Reporte de Formatos'!L121</f>
        <v>20460</v>
      </c>
      <c r="L121" s="20">
        <f>+'[2]INICIAL Y MODIFICADO'!$I$248</f>
        <v>20460</v>
      </c>
      <c r="M121" s="9"/>
      <c r="N121" s="9"/>
      <c r="O121" s="68" t="s">
        <v>87</v>
      </c>
      <c r="P121" s="19" t="s">
        <v>67</v>
      </c>
      <c r="Q121" s="2">
        <v>43860</v>
      </c>
      <c r="R121" s="2">
        <v>43860</v>
      </c>
      <c r="S121" s="19" t="s">
        <v>79</v>
      </c>
      <c r="U121" s="7"/>
    </row>
    <row r="122" spans="1:21" s="19" customFormat="1" x14ac:dyDescent="0.25">
      <c r="A122" s="19">
        <v>2019</v>
      </c>
      <c r="B122" s="2">
        <v>43739</v>
      </c>
      <c r="C122" s="2">
        <v>43830</v>
      </c>
      <c r="D122" s="19">
        <v>3000</v>
      </c>
      <c r="E122" s="19">
        <v>310000</v>
      </c>
      <c r="F122" s="7"/>
      <c r="G122" s="19" t="s">
        <v>70</v>
      </c>
      <c r="H122" s="4"/>
      <c r="I122" s="3"/>
      <c r="J122" s="3"/>
      <c r="K122" s="4">
        <f>+'[3]Reporte de Formatos'!L122</f>
        <v>1329649</v>
      </c>
      <c r="L122" s="4">
        <f>+'[2]INICIAL Y MODIFICADO'!$I$249</f>
        <v>1329649</v>
      </c>
      <c r="M122" s="9"/>
      <c r="N122" s="9"/>
      <c r="O122" s="68" t="s">
        <v>87</v>
      </c>
      <c r="P122" s="19" t="s">
        <v>67</v>
      </c>
      <c r="Q122" s="2">
        <v>43860</v>
      </c>
      <c r="R122" s="2">
        <v>43860</v>
      </c>
      <c r="S122" s="19" t="s">
        <v>79</v>
      </c>
      <c r="U122" s="7"/>
    </row>
    <row r="123" spans="1:21" s="19" customFormat="1" x14ac:dyDescent="0.25">
      <c r="A123" s="19">
        <v>2019</v>
      </c>
      <c r="B123" s="2">
        <v>43739</v>
      </c>
      <c r="C123" s="2">
        <v>43830</v>
      </c>
      <c r="D123" s="19">
        <v>3000</v>
      </c>
      <c r="E123" s="19">
        <v>320000</v>
      </c>
      <c r="F123" s="7"/>
      <c r="G123" s="19" t="s">
        <v>59</v>
      </c>
      <c r="H123" s="4"/>
      <c r="I123" s="3"/>
      <c r="J123" s="3"/>
      <c r="K123" s="4">
        <f>+'[3]Reporte de Formatos'!L123</f>
        <v>-711727</v>
      </c>
      <c r="L123" s="4">
        <f>+'[2]INICIAL Y MODIFICADO'!$I$251</f>
        <v>-711727</v>
      </c>
      <c r="M123" s="9"/>
      <c r="N123" s="9"/>
      <c r="O123" s="68" t="s">
        <v>87</v>
      </c>
      <c r="P123" s="19" t="s">
        <v>67</v>
      </c>
      <c r="Q123" s="2">
        <v>43860</v>
      </c>
      <c r="R123" s="2">
        <v>43860</v>
      </c>
      <c r="S123" s="19" t="s">
        <v>79</v>
      </c>
      <c r="U123" s="7"/>
    </row>
    <row r="124" spans="1:21" s="19" customFormat="1" x14ac:dyDescent="0.25">
      <c r="A124" s="19">
        <v>2019</v>
      </c>
      <c r="B124" s="2">
        <v>43739</v>
      </c>
      <c r="C124" s="2">
        <v>43830</v>
      </c>
      <c r="D124" s="19">
        <v>3000</v>
      </c>
      <c r="E124" s="19">
        <v>330000</v>
      </c>
      <c r="F124" s="7"/>
      <c r="G124" s="19" t="s">
        <v>60</v>
      </c>
      <c r="H124" s="4"/>
      <c r="I124" s="3"/>
      <c r="J124" s="3"/>
      <c r="K124" s="4">
        <f>+'[3]Reporte de Formatos'!L124</f>
        <v>1910372</v>
      </c>
      <c r="L124" s="4">
        <f>+'[2]INICIAL Y MODIFICADO'!$I$252</f>
        <v>1910372</v>
      </c>
      <c r="M124" s="9"/>
      <c r="N124" s="9"/>
      <c r="O124" s="68" t="s">
        <v>87</v>
      </c>
      <c r="P124" s="19" t="s">
        <v>67</v>
      </c>
      <c r="Q124" s="2">
        <v>43860</v>
      </c>
      <c r="R124" s="2">
        <v>43860</v>
      </c>
      <c r="S124" s="19" t="s">
        <v>79</v>
      </c>
      <c r="U124" s="7"/>
    </row>
    <row r="125" spans="1:21" s="19" customFormat="1" x14ac:dyDescent="0.25">
      <c r="A125" s="19">
        <v>2019</v>
      </c>
      <c r="B125" s="2">
        <v>43739</v>
      </c>
      <c r="C125" s="2">
        <v>43830</v>
      </c>
      <c r="D125" s="19">
        <v>3000</v>
      </c>
      <c r="E125" s="19">
        <v>340000</v>
      </c>
      <c r="F125" s="7"/>
      <c r="G125" s="19" t="s">
        <v>61</v>
      </c>
      <c r="H125" s="4"/>
      <c r="I125" s="3"/>
      <c r="J125" s="3"/>
      <c r="K125" s="4">
        <f>+'[3]Reporte de Formatos'!L125</f>
        <v>22966</v>
      </c>
      <c r="L125" s="4">
        <f>+'[2]INICIAL Y MODIFICADO'!$I$253</f>
        <v>22966</v>
      </c>
      <c r="M125" s="9"/>
      <c r="N125" s="9"/>
      <c r="O125" s="68" t="s">
        <v>87</v>
      </c>
      <c r="P125" s="19" t="s">
        <v>67</v>
      </c>
      <c r="Q125" s="2">
        <v>43860</v>
      </c>
      <c r="R125" s="2">
        <v>43860</v>
      </c>
      <c r="S125" s="19" t="s">
        <v>79</v>
      </c>
      <c r="U125" s="7"/>
    </row>
    <row r="126" spans="1:21" s="19" customFormat="1" x14ac:dyDescent="0.25">
      <c r="A126" s="19">
        <v>2019</v>
      </c>
      <c r="B126" s="2">
        <v>43739</v>
      </c>
      <c r="C126" s="2">
        <v>43830</v>
      </c>
      <c r="D126" s="19">
        <v>3000</v>
      </c>
      <c r="E126" s="19">
        <v>350000</v>
      </c>
      <c r="F126" s="7"/>
      <c r="G126" s="19" t="s">
        <v>62</v>
      </c>
      <c r="H126" s="4"/>
      <c r="I126" s="3"/>
      <c r="J126" s="3"/>
      <c r="K126" s="4">
        <f>+'[3]Reporte de Formatos'!L126</f>
        <v>3223</v>
      </c>
      <c r="L126" s="4">
        <f>+'[2]INICIAL Y MODIFICADO'!$I$254</f>
        <v>3223</v>
      </c>
      <c r="M126" s="9"/>
      <c r="N126" s="9"/>
      <c r="O126" s="68" t="s">
        <v>87</v>
      </c>
      <c r="P126" s="19" t="s">
        <v>67</v>
      </c>
      <c r="Q126" s="2">
        <v>43860</v>
      </c>
      <c r="R126" s="2">
        <v>43860</v>
      </c>
      <c r="S126" s="19" t="s">
        <v>79</v>
      </c>
      <c r="U126" s="7"/>
    </row>
    <row r="127" spans="1:21" s="19" customFormat="1" x14ac:dyDescent="0.25">
      <c r="A127" s="19">
        <v>2019</v>
      </c>
      <c r="B127" s="2">
        <v>43739</v>
      </c>
      <c r="C127" s="2">
        <v>43830</v>
      </c>
      <c r="D127" s="19">
        <v>3000</v>
      </c>
      <c r="E127" s="19">
        <v>360000</v>
      </c>
      <c r="F127" s="7"/>
      <c r="G127" s="19" t="s">
        <v>63</v>
      </c>
      <c r="H127" s="4"/>
      <c r="I127" s="3"/>
      <c r="J127" s="3"/>
      <c r="K127" s="4">
        <f>+'[3]Reporte de Formatos'!L127</f>
        <v>279263</v>
      </c>
      <c r="L127" s="4">
        <f>+'[2]INICIAL Y MODIFICADO'!$I$255</f>
        <v>279263</v>
      </c>
      <c r="M127" s="9"/>
      <c r="N127" s="9"/>
      <c r="O127" s="68" t="s">
        <v>87</v>
      </c>
      <c r="P127" s="19" t="s">
        <v>67</v>
      </c>
      <c r="Q127" s="2">
        <v>43860</v>
      </c>
      <c r="R127" s="2">
        <v>43860</v>
      </c>
      <c r="S127" s="19" t="s">
        <v>79</v>
      </c>
      <c r="U127" s="7"/>
    </row>
    <row r="128" spans="1:21" s="19" customFormat="1" x14ac:dyDescent="0.25">
      <c r="A128" s="19">
        <v>2019</v>
      </c>
      <c r="B128" s="2">
        <v>43739</v>
      </c>
      <c r="C128" s="2">
        <v>43830</v>
      </c>
      <c r="D128" s="19">
        <v>3000</v>
      </c>
      <c r="E128" s="19">
        <v>370000</v>
      </c>
      <c r="F128" s="7"/>
      <c r="G128" s="19" t="s">
        <v>64</v>
      </c>
      <c r="H128" s="4"/>
      <c r="I128" s="4"/>
      <c r="J128" s="3"/>
      <c r="K128" s="4">
        <f>+'[3]Reporte de Formatos'!L128</f>
        <v>8</v>
      </c>
      <c r="L128" s="4">
        <f>+'[2]INICIAL Y MODIFICADO'!$I$256</f>
        <v>8</v>
      </c>
      <c r="M128" s="9"/>
      <c r="N128" s="9"/>
      <c r="O128" s="68" t="s">
        <v>87</v>
      </c>
      <c r="P128" s="19" t="s">
        <v>67</v>
      </c>
      <c r="Q128" s="2">
        <v>43860</v>
      </c>
      <c r="R128" s="2">
        <v>43860</v>
      </c>
      <c r="S128" s="19" t="s">
        <v>79</v>
      </c>
      <c r="U128" s="7"/>
    </row>
    <row r="129" spans="1:21" s="19" customFormat="1" x14ac:dyDescent="0.25">
      <c r="A129" s="19">
        <v>2019</v>
      </c>
      <c r="B129" s="2">
        <v>43739</v>
      </c>
      <c r="C129" s="2">
        <v>43830</v>
      </c>
      <c r="D129" s="19">
        <v>3000</v>
      </c>
      <c r="E129" s="19">
        <v>380000</v>
      </c>
      <c r="F129" s="7"/>
      <c r="G129" s="19" t="s">
        <v>65</v>
      </c>
      <c r="H129" s="4"/>
      <c r="I129" s="4"/>
      <c r="J129" s="3"/>
      <c r="K129" s="4">
        <f>+'[3]Reporte de Formatos'!L129</f>
        <v>681834</v>
      </c>
      <c r="L129" s="4">
        <f>+'[2]INICIAL Y MODIFICADO'!$I$257</f>
        <v>681834</v>
      </c>
      <c r="M129" s="9"/>
      <c r="N129" s="9"/>
      <c r="O129" s="68" t="s">
        <v>87</v>
      </c>
      <c r="P129" s="19" t="s">
        <v>67</v>
      </c>
      <c r="Q129" s="2">
        <v>43860</v>
      </c>
      <c r="R129" s="2">
        <v>43860</v>
      </c>
      <c r="S129" s="19" t="s">
        <v>79</v>
      </c>
      <c r="U129" s="7"/>
    </row>
    <row r="130" spans="1:21" s="19" customFormat="1" x14ac:dyDescent="0.25">
      <c r="A130" s="19">
        <v>2019</v>
      </c>
      <c r="B130" s="2">
        <v>43739</v>
      </c>
      <c r="C130" s="2">
        <v>43830</v>
      </c>
      <c r="D130" s="19">
        <v>3000</v>
      </c>
      <c r="E130" s="19">
        <v>390000</v>
      </c>
      <c r="F130" s="7"/>
      <c r="G130" s="19" t="s">
        <v>66</v>
      </c>
      <c r="H130" s="4"/>
      <c r="I130" s="4"/>
      <c r="J130" s="3"/>
      <c r="K130" s="4">
        <f>+'[3]Reporte de Formatos'!L130</f>
        <v>40556</v>
      </c>
      <c r="L130" s="4">
        <f>+'[2]INICIAL Y MODIFICADO'!$I$258</f>
        <v>40556</v>
      </c>
      <c r="M130" s="9"/>
      <c r="N130" s="9"/>
      <c r="O130" s="68" t="s">
        <v>87</v>
      </c>
      <c r="P130" s="19" t="s">
        <v>67</v>
      </c>
      <c r="Q130" s="2">
        <v>43860</v>
      </c>
      <c r="R130" s="2">
        <v>43860</v>
      </c>
      <c r="S130" s="19" t="s">
        <v>79</v>
      </c>
      <c r="U130" s="7"/>
    </row>
    <row r="131" spans="1:21" ht="30" x14ac:dyDescent="0.25">
      <c r="A131" s="10">
        <v>2020</v>
      </c>
      <c r="B131" s="8">
        <v>43831</v>
      </c>
      <c r="C131" s="8">
        <v>43921</v>
      </c>
      <c r="D131" s="10">
        <v>2000</v>
      </c>
      <c r="E131" s="10">
        <v>2100</v>
      </c>
      <c r="F131" s="11"/>
      <c r="G131" s="7" t="s">
        <v>71</v>
      </c>
      <c r="H131" s="14">
        <v>771739</v>
      </c>
      <c r="I131" s="14">
        <v>1134167</v>
      </c>
      <c r="J131" s="12">
        <v>28243</v>
      </c>
      <c r="K131" s="11"/>
      <c r="L131" s="14">
        <v>1008621</v>
      </c>
      <c r="M131" s="11"/>
      <c r="N131" s="11"/>
      <c r="O131" s="69" t="s">
        <v>88</v>
      </c>
      <c r="P131" s="7" t="s">
        <v>67</v>
      </c>
      <c r="Q131" s="13">
        <v>43951</v>
      </c>
      <c r="R131" s="13">
        <v>43951</v>
      </c>
      <c r="S131" s="6" t="s">
        <v>76</v>
      </c>
      <c r="T131" s="7"/>
      <c r="U131" s="7"/>
    </row>
    <row r="132" spans="1:21" ht="30" x14ac:dyDescent="0.25">
      <c r="A132" s="7">
        <v>2020</v>
      </c>
      <c r="B132" s="8">
        <v>43831</v>
      </c>
      <c r="C132" s="8">
        <v>43921</v>
      </c>
      <c r="D132" s="7">
        <v>2000</v>
      </c>
      <c r="E132" s="7">
        <v>2200</v>
      </c>
      <c r="F132" s="7"/>
      <c r="G132" s="7" t="s">
        <v>53</v>
      </c>
      <c r="H132" s="3">
        <v>21629</v>
      </c>
      <c r="I132" s="3">
        <v>79446</v>
      </c>
      <c r="J132" s="3">
        <v>71505</v>
      </c>
      <c r="K132" s="3"/>
      <c r="L132" s="3">
        <v>87668</v>
      </c>
      <c r="M132" s="3"/>
      <c r="N132" s="9"/>
      <c r="O132" s="69" t="s">
        <v>88</v>
      </c>
      <c r="P132" s="7" t="s">
        <v>67</v>
      </c>
      <c r="Q132" s="13">
        <v>43951</v>
      </c>
      <c r="R132" s="13">
        <v>43951</v>
      </c>
      <c r="S132" s="6" t="s">
        <v>76</v>
      </c>
      <c r="T132" s="7"/>
      <c r="U132" s="7"/>
    </row>
    <row r="133" spans="1:21" ht="30" x14ac:dyDescent="0.25">
      <c r="A133" s="7">
        <v>2020</v>
      </c>
      <c r="B133" s="8">
        <v>43831</v>
      </c>
      <c r="C133" s="8">
        <v>43921</v>
      </c>
      <c r="D133" s="7">
        <v>2000</v>
      </c>
      <c r="E133" s="7">
        <v>2400</v>
      </c>
      <c r="F133" s="7"/>
      <c r="G133" s="7" t="s">
        <v>54</v>
      </c>
      <c r="H133" s="3">
        <v>22973</v>
      </c>
      <c r="I133" s="3">
        <v>382542</v>
      </c>
      <c r="J133" s="3">
        <v>15852</v>
      </c>
      <c r="K133" s="3"/>
      <c r="L133" s="3">
        <v>273814</v>
      </c>
      <c r="M133" s="3"/>
      <c r="N133" s="9"/>
      <c r="O133" s="69" t="s">
        <v>88</v>
      </c>
      <c r="P133" s="7" t="s">
        <v>67</v>
      </c>
      <c r="Q133" s="13">
        <v>43951</v>
      </c>
      <c r="R133" s="13">
        <v>43951</v>
      </c>
      <c r="S133" s="6" t="s">
        <v>76</v>
      </c>
      <c r="T133" s="7"/>
      <c r="U133" s="7"/>
    </row>
    <row r="134" spans="1:21" ht="30" x14ac:dyDescent="0.25">
      <c r="A134" s="7">
        <v>2020</v>
      </c>
      <c r="B134" s="8">
        <v>43831</v>
      </c>
      <c r="C134" s="8">
        <v>43921</v>
      </c>
      <c r="D134" s="7">
        <v>2000</v>
      </c>
      <c r="E134" s="7">
        <v>2500</v>
      </c>
      <c r="F134" s="7"/>
      <c r="G134" s="7" t="s">
        <v>55</v>
      </c>
      <c r="H134" s="3">
        <v>5122377</v>
      </c>
      <c r="I134" s="3">
        <v>-1489822</v>
      </c>
      <c r="J134" s="5">
        <v>131437</v>
      </c>
      <c r="K134" s="3"/>
      <c r="L134" s="3">
        <v>250534</v>
      </c>
      <c r="M134" s="3"/>
      <c r="N134" s="9"/>
      <c r="O134" s="69" t="s">
        <v>88</v>
      </c>
      <c r="P134" s="7" t="s">
        <v>67</v>
      </c>
      <c r="Q134" s="13">
        <v>43951</v>
      </c>
      <c r="R134" s="13">
        <v>43951</v>
      </c>
      <c r="S134" s="6" t="s">
        <v>76</v>
      </c>
      <c r="T134" s="7"/>
      <c r="U134" s="7"/>
    </row>
    <row r="135" spans="1:21" ht="30" x14ac:dyDescent="0.25">
      <c r="A135" s="7">
        <v>2020</v>
      </c>
      <c r="B135" s="8">
        <v>43831</v>
      </c>
      <c r="C135" s="8">
        <v>43921</v>
      </c>
      <c r="D135" s="7">
        <v>2000</v>
      </c>
      <c r="E135" s="7">
        <v>2600</v>
      </c>
      <c r="F135" s="7"/>
      <c r="G135" s="7" t="s">
        <v>56</v>
      </c>
      <c r="H135" s="3">
        <v>15826631</v>
      </c>
      <c r="I135" s="3">
        <v>3201711</v>
      </c>
      <c r="J135" s="5">
        <v>1779351</v>
      </c>
      <c r="K135" s="3"/>
      <c r="L135" s="3">
        <v>4954055</v>
      </c>
      <c r="M135" s="3"/>
      <c r="N135" s="9"/>
      <c r="O135" s="69" t="s">
        <v>88</v>
      </c>
      <c r="P135" s="7" t="s">
        <v>67</v>
      </c>
      <c r="Q135" s="13">
        <v>43951</v>
      </c>
      <c r="R135" s="13">
        <v>43951</v>
      </c>
      <c r="S135" s="6" t="s">
        <v>76</v>
      </c>
      <c r="T135" s="7"/>
      <c r="U135" s="7"/>
    </row>
    <row r="136" spans="1:21" ht="30" x14ac:dyDescent="0.25">
      <c r="A136" s="7">
        <v>2020</v>
      </c>
      <c r="B136" s="8">
        <v>43831</v>
      </c>
      <c r="C136" s="8">
        <v>43921</v>
      </c>
      <c r="D136" s="7">
        <v>2000</v>
      </c>
      <c r="E136" s="7">
        <v>2700</v>
      </c>
      <c r="F136" s="7"/>
      <c r="G136" s="7" t="s">
        <v>57</v>
      </c>
      <c r="H136" s="3">
        <v>414</v>
      </c>
      <c r="I136" s="3">
        <v>10866</v>
      </c>
      <c r="J136" s="3">
        <v>414</v>
      </c>
      <c r="K136" s="3"/>
      <c r="L136" s="3">
        <v>2418</v>
      </c>
      <c r="M136" s="3"/>
      <c r="N136" s="9"/>
      <c r="O136" s="69" t="s">
        <v>88</v>
      </c>
      <c r="P136" s="7" t="s">
        <v>67</v>
      </c>
      <c r="Q136" s="13">
        <v>43951</v>
      </c>
      <c r="R136" s="13">
        <v>43951</v>
      </c>
      <c r="S136" s="6" t="s">
        <v>76</v>
      </c>
      <c r="T136" s="7"/>
      <c r="U136" s="7"/>
    </row>
    <row r="137" spans="1:21" ht="30" x14ac:dyDescent="0.25">
      <c r="A137" s="7">
        <v>2020</v>
      </c>
      <c r="B137" s="8">
        <v>43831</v>
      </c>
      <c r="C137" s="8">
        <v>43921</v>
      </c>
      <c r="D137" s="7">
        <v>2000</v>
      </c>
      <c r="E137" s="7">
        <v>2900</v>
      </c>
      <c r="F137" s="7"/>
      <c r="G137" s="7" t="s">
        <v>58</v>
      </c>
      <c r="H137" s="3">
        <v>4673790</v>
      </c>
      <c r="I137" s="3">
        <v>217329</v>
      </c>
      <c r="J137" s="5">
        <v>327804</v>
      </c>
      <c r="K137" s="3"/>
      <c r="L137" s="3">
        <v>1249266</v>
      </c>
      <c r="M137" s="3"/>
      <c r="N137" s="9"/>
      <c r="O137" s="69" t="s">
        <v>88</v>
      </c>
      <c r="P137" s="7" t="s">
        <v>67</v>
      </c>
      <c r="Q137" s="13">
        <v>43951</v>
      </c>
      <c r="R137" s="13">
        <v>43951</v>
      </c>
      <c r="S137" s="6" t="s">
        <v>76</v>
      </c>
      <c r="T137" s="7"/>
      <c r="U137" s="7"/>
    </row>
    <row r="138" spans="1:21" ht="30" x14ac:dyDescent="0.25">
      <c r="A138" s="7">
        <v>2020</v>
      </c>
      <c r="B138" s="8">
        <v>43831</v>
      </c>
      <c r="C138" s="8">
        <v>43921</v>
      </c>
      <c r="D138" s="7">
        <v>3000</v>
      </c>
      <c r="E138" s="7">
        <v>3100</v>
      </c>
      <c r="F138" s="7"/>
      <c r="G138" s="7" t="s">
        <v>72</v>
      </c>
      <c r="H138" s="3">
        <v>7716861</v>
      </c>
      <c r="I138" s="3">
        <v>995357</v>
      </c>
      <c r="J138" s="5">
        <v>38803</v>
      </c>
      <c r="K138" s="3"/>
      <c r="L138" s="3">
        <v>2329210</v>
      </c>
      <c r="M138" s="3"/>
      <c r="N138" s="9"/>
      <c r="O138" s="69" t="s">
        <v>88</v>
      </c>
      <c r="P138" s="7" t="s">
        <v>67</v>
      </c>
      <c r="Q138" s="13">
        <v>43951</v>
      </c>
      <c r="R138" s="13">
        <v>43951</v>
      </c>
      <c r="S138" s="6" t="s">
        <v>76</v>
      </c>
      <c r="T138" s="7"/>
      <c r="U138" s="7"/>
    </row>
    <row r="139" spans="1:21" ht="30" x14ac:dyDescent="0.25">
      <c r="A139" s="7">
        <v>2020</v>
      </c>
      <c r="B139" s="8">
        <v>43831</v>
      </c>
      <c r="C139" s="8">
        <v>43921</v>
      </c>
      <c r="D139" s="7">
        <v>3000</v>
      </c>
      <c r="E139" s="7">
        <v>3200</v>
      </c>
      <c r="F139" s="7"/>
      <c r="G139" s="7" t="s">
        <v>59</v>
      </c>
      <c r="H139" s="3">
        <v>4716032</v>
      </c>
      <c r="I139" s="3">
        <v>359125</v>
      </c>
      <c r="J139" s="5">
        <v>633348</v>
      </c>
      <c r="K139" s="9"/>
      <c r="L139" s="3">
        <v>1588988</v>
      </c>
      <c r="M139" s="9"/>
      <c r="N139" s="9"/>
      <c r="O139" s="69" t="s">
        <v>88</v>
      </c>
      <c r="P139" s="7" t="s">
        <v>67</v>
      </c>
      <c r="Q139" s="13">
        <v>43951</v>
      </c>
      <c r="R139" s="13">
        <v>43951</v>
      </c>
      <c r="S139" s="6" t="s">
        <v>76</v>
      </c>
      <c r="T139" s="7"/>
      <c r="U139" s="7"/>
    </row>
    <row r="140" spans="1:21" ht="30" x14ac:dyDescent="0.25">
      <c r="A140" s="7">
        <v>2020</v>
      </c>
      <c r="B140" s="8">
        <v>43831</v>
      </c>
      <c r="C140" s="8">
        <v>43921</v>
      </c>
      <c r="D140" s="7">
        <v>3000</v>
      </c>
      <c r="E140" s="7">
        <v>3300</v>
      </c>
      <c r="F140" s="7"/>
      <c r="G140" s="7" t="s">
        <v>60</v>
      </c>
      <c r="H140" s="3">
        <v>75165</v>
      </c>
      <c r="I140" s="3">
        <v>893323</v>
      </c>
      <c r="J140" s="5">
        <v>634491</v>
      </c>
      <c r="K140" s="9"/>
      <c r="L140" s="3">
        <v>649971</v>
      </c>
      <c r="M140" s="9"/>
      <c r="N140" s="9"/>
      <c r="O140" s="69" t="s">
        <v>88</v>
      </c>
      <c r="P140" s="7" t="s">
        <v>67</v>
      </c>
      <c r="Q140" s="13">
        <v>43951</v>
      </c>
      <c r="R140" s="13">
        <v>43951</v>
      </c>
      <c r="S140" s="6" t="s">
        <v>76</v>
      </c>
      <c r="T140" s="7"/>
      <c r="U140" s="7"/>
    </row>
    <row r="141" spans="1:21" ht="30" x14ac:dyDescent="0.25">
      <c r="A141" s="7">
        <v>2020</v>
      </c>
      <c r="B141" s="8">
        <v>43831</v>
      </c>
      <c r="C141" s="8">
        <v>43921</v>
      </c>
      <c r="D141" s="7">
        <v>3000</v>
      </c>
      <c r="E141" s="7">
        <v>3400</v>
      </c>
      <c r="F141" s="7"/>
      <c r="G141" s="7" t="s">
        <v>61</v>
      </c>
      <c r="H141" s="3">
        <v>1518815</v>
      </c>
      <c r="I141" s="3">
        <v>14979</v>
      </c>
      <c r="J141" s="5">
        <v>1507431</v>
      </c>
      <c r="K141" s="9"/>
      <c r="L141" s="3">
        <v>1526637</v>
      </c>
      <c r="M141" s="9"/>
      <c r="N141" s="9"/>
      <c r="O141" s="69" t="s">
        <v>88</v>
      </c>
      <c r="P141" s="7" t="s">
        <v>67</v>
      </c>
      <c r="Q141" s="13">
        <v>43951</v>
      </c>
      <c r="R141" s="13">
        <v>43951</v>
      </c>
      <c r="S141" s="6" t="s">
        <v>76</v>
      </c>
      <c r="T141" s="7"/>
      <c r="U141" s="7"/>
    </row>
    <row r="142" spans="1:21" ht="30" x14ac:dyDescent="0.25">
      <c r="A142" s="7">
        <v>2020</v>
      </c>
      <c r="B142" s="8">
        <v>43831</v>
      </c>
      <c r="C142" s="8">
        <v>43921</v>
      </c>
      <c r="D142" s="7">
        <v>3000</v>
      </c>
      <c r="E142" s="7">
        <v>3500</v>
      </c>
      <c r="F142" s="7"/>
      <c r="G142" s="7" t="s">
        <v>62</v>
      </c>
      <c r="H142" s="3">
        <v>239127</v>
      </c>
      <c r="I142" s="3">
        <v>811021</v>
      </c>
      <c r="J142" s="5">
        <v>41488</v>
      </c>
      <c r="K142" s="9"/>
      <c r="L142" s="3">
        <v>729608</v>
      </c>
      <c r="M142" s="9"/>
      <c r="N142" s="9"/>
      <c r="O142" s="69" t="s">
        <v>88</v>
      </c>
      <c r="P142" s="7" t="s">
        <v>67</v>
      </c>
      <c r="Q142" s="13">
        <v>43951</v>
      </c>
      <c r="R142" s="13">
        <v>43951</v>
      </c>
      <c r="S142" s="6" t="s">
        <v>76</v>
      </c>
      <c r="T142" s="7"/>
      <c r="U142" s="7"/>
    </row>
    <row r="143" spans="1:21" ht="30" x14ac:dyDescent="0.25">
      <c r="A143" s="7">
        <v>2020</v>
      </c>
      <c r="B143" s="8">
        <v>43831</v>
      </c>
      <c r="C143" s="8">
        <v>43921</v>
      </c>
      <c r="D143" s="7">
        <v>3000</v>
      </c>
      <c r="E143" s="7">
        <v>3600</v>
      </c>
      <c r="F143" s="7"/>
      <c r="G143" s="7" t="s">
        <v>63</v>
      </c>
      <c r="H143" s="3">
        <f>2526+6839+120</f>
        <v>9485</v>
      </c>
      <c r="I143" s="3">
        <v>-193</v>
      </c>
      <c r="J143" s="5">
        <v>9485</v>
      </c>
      <c r="K143" s="9"/>
      <c r="L143" s="3">
        <v>9485</v>
      </c>
      <c r="M143" s="9"/>
      <c r="N143" s="9"/>
      <c r="O143" s="69" t="s">
        <v>88</v>
      </c>
      <c r="P143" s="7" t="s">
        <v>67</v>
      </c>
      <c r="Q143" s="13">
        <v>43951</v>
      </c>
      <c r="R143" s="13">
        <v>43951</v>
      </c>
      <c r="S143" s="6" t="s">
        <v>76</v>
      </c>
      <c r="T143" s="7"/>
      <c r="U143" s="7"/>
    </row>
    <row r="144" spans="1:21" ht="30" x14ac:dyDescent="0.25">
      <c r="A144" s="7">
        <v>2020</v>
      </c>
      <c r="B144" s="8">
        <v>43831</v>
      </c>
      <c r="C144" s="8">
        <v>43921</v>
      </c>
      <c r="D144" s="7">
        <v>3000</v>
      </c>
      <c r="E144" s="7">
        <v>3700</v>
      </c>
      <c r="F144" s="7"/>
      <c r="G144" s="7" t="s">
        <v>64</v>
      </c>
      <c r="H144" s="3">
        <v>3912430</v>
      </c>
      <c r="I144" s="3">
        <v>-849887</v>
      </c>
      <c r="J144" s="5">
        <v>141368</v>
      </c>
      <c r="K144" s="9"/>
      <c r="L144" s="3">
        <v>907065</v>
      </c>
      <c r="M144" s="9"/>
      <c r="N144" s="9"/>
      <c r="O144" s="69" t="s">
        <v>88</v>
      </c>
      <c r="P144" s="7" t="s">
        <v>67</v>
      </c>
      <c r="Q144" s="13">
        <v>43951</v>
      </c>
      <c r="R144" s="13">
        <v>43951</v>
      </c>
      <c r="S144" s="6" t="s">
        <v>76</v>
      </c>
      <c r="T144" s="7"/>
      <c r="U144" s="7"/>
    </row>
    <row r="145" spans="1:21" ht="30" x14ac:dyDescent="0.25">
      <c r="A145" s="7">
        <v>2020</v>
      </c>
      <c r="B145" s="8">
        <v>43831</v>
      </c>
      <c r="C145" s="8">
        <v>43921</v>
      </c>
      <c r="D145" s="7">
        <v>3000</v>
      </c>
      <c r="E145" s="7">
        <v>3800</v>
      </c>
      <c r="F145" s="7"/>
      <c r="G145" s="7" t="s">
        <v>65</v>
      </c>
      <c r="H145" s="3">
        <f>1240+461+120+943</f>
        <v>2764</v>
      </c>
      <c r="I145" s="3">
        <v>-1524</v>
      </c>
      <c r="J145" s="5">
        <v>2764</v>
      </c>
      <c r="K145" s="9"/>
      <c r="L145" s="3">
        <v>2764</v>
      </c>
      <c r="M145" s="9"/>
      <c r="N145" s="9"/>
      <c r="O145" s="69" t="s">
        <v>88</v>
      </c>
      <c r="P145" s="7" t="s">
        <v>67</v>
      </c>
      <c r="Q145" s="13">
        <v>43951</v>
      </c>
      <c r="R145" s="13">
        <v>43951</v>
      </c>
      <c r="S145" s="6" t="s">
        <v>76</v>
      </c>
      <c r="T145" s="7"/>
      <c r="U145" s="7"/>
    </row>
    <row r="146" spans="1:21" ht="30" x14ac:dyDescent="0.25">
      <c r="A146" s="7">
        <v>2020</v>
      </c>
      <c r="B146" s="8">
        <v>43831</v>
      </c>
      <c r="C146" s="8">
        <v>43921</v>
      </c>
      <c r="D146" s="7">
        <v>3000</v>
      </c>
      <c r="E146" s="7">
        <v>3900</v>
      </c>
      <c r="F146" s="7"/>
      <c r="G146" s="7" t="s">
        <v>66</v>
      </c>
      <c r="H146" s="3">
        <v>5690713</v>
      </c>
      <c r="I146" s="3">
        <v>-2365411</v>
      </c>
      <c r="J146" s="5">
        <v>2985</v>
      </c>
      <c r="K146" s="9"/>
      <c r="L146" s="3">
        <v>8785</v>
      </c>
      <c r="M146" s="9"/>
      <c r="N146" s="9"/>
      <c r="O146" s="69" t="s">
        <v>88</v>
      </c>
      <c r="P146" s="7" t="s">
        <v>67</v>
      </c>
      <c r="Q146" s="13">
        <v>43951</v>
      </c>
      <c r="R146" s="13">
        <v>43951</v>
      </c>
      <c r="S146" s="6" t="s">
        <v>76</v>
      </c>
      <c r="T146" s="7"/>
      <c r="U146" s="7"/>
    </row>
    <row r="147" spans="1:21" ht="30" x14ac:dyDescent="0.25">
      <c r="A147" s="7">
        <v>2020</v>
      </c>
      <c r="B147" s="8">
        <v>43831</v>
      </c>
      <c r="C147" s="8">
        <v>43921</v>
      </c>
      <c r="D147" s="7">
        <v>4000</v>
      </c>
      <c r="E147" s="7">
        <v>4100</v>
      </c>
      <c r="F147" s="7"/>
      <c r="G147" s="7" t="s">
        <v>73</v>
      </c>
      <c r="H147" s="3">
        <v>12000000</v>
      </c>
      <c r="I147" s="3">
        <v>-4676628</v>
      </c>
      <c r="J147" s="5">
        <v>2000000</v>
      </c>
      <c r="K147" s="9"/>
      <c r="L147" s="3">
        <v>2000000</v>
      </c>
      <c r="M147" s="9"/>
      <c r="N147" s="9"/>
      <c r="O147" s="69" t="s">
        <v>88</v>
      </c>
      <c r="P147" s="7" t="s">
        <v>67</v>
      </c>
      <c r="Q147" s="13">
        <v>43951</v>
      </c>
      <c r="R147" s="13">
        <v>43951</v>
      </c>
      <c r="S147" s="6" t="s">
        <v>76</v>
      </c>
      <c r="T147" s="7"/>
      <c r="U147" s="7"/>
    </row>
    <row r="148" spans="1:21" ht="30" x14ac:dyDescent="0.25">
      <c r="A148" s="7">
        <v>2020</v>
      </c>
      <c r="B148" s="8">
        <v>43831</v>
      </c>
      <c r="C148" s="8">
        <v>43921</v>
      </c>
      <c r="D148" s="7">
        <v>5000</v>
      </c>
      <c r="E148" s="7">
        <v>5100</v>
      </c>
      <c r="F148" s="7"/>
      <c r="G148" s="7" t="s">
        <v>74</v>
      </c>
      <c r="H148" s="9">
        <v>0</v>
      </c>
      <c r="I148" s="3">
        <v>25850</v>
      </c>
      <c r="J148" s="3">
        <v>0</v>
      </c>
      <c r="K148" s="9"/>
      <c r="L148" s="3">
        <v>2895</v>
      </c>
      <c r="M148" s="9"/>
      <c r="N148" s="9"/>
      <c r="O148" s="69" t="s">
        <v>88</v>
      </c>
      <c r="P148" s="7" t="s">
        <v>67</v>
      </c>
      <c r="Q148" s="13">
        <v>43951</v>
      </c>
      <c r="R148" s="13">
        <v>43951</v>
      </c>
      <c r="S148" s="6" t="s">
        <v>76</v>
      </c>
      <c r="T148" s="7"/>
      <c r="U148" s="7"/>
    </row>
    <row r="149" spans="1:21" ht="30" x14ac:dyDescent="0.25">
      <c r="A149" s="7">
        <v>2020</v>
      </c>
      <c r="B149" s="8">
        <v>43831</v>
      </c>
      <c r="C149" s="8">
        <v>43921</v>
      </c>
      <c r="D149" s="7">
        <v>8000</v>
      </c>
      <c r="E149" s="7">
        <v>8100</v>
      </c>
      <c r="F149" s="7"/>
      <c r="G149" s="7" t="s">
        <v>75</v>
      </c>
      <c r="H149" s="3">
        <v>2000000</v>
      </c>
      <c r="I149" s="3">
        <v>0</v>
      </c>
      <c r="J149" s="3">
        <v>0</v>
      </c>
      <c r="K149" s="9"/>
      <c r="L149" s="3">
        <v>0</v>
      </c>
      <c r="M149" s="9"/>
      <c r="N149" s="9"/>
      <c r="O149" s="69" t="s">
        <v>88</v>
      </c>
      <c r="P149" s="7" t="s">
        <v>67</v>
      </c>
      <c r="Q149" s="13">
        <v>43951</v>
      </c>
      <c r="R149" s="13">
        <v>43951</v>
      </c>
      <c r="S149" s="6" t="s">
        <v>76</v>
      </c>
      <c r="T149" s="7"/>
      <c r="U149" s="7"/>
    </row>
    <row r="150" spans="1:21" s="15" customFormat="1" x14ac:dyDescent="0.25">
      <c r="A150" s="10">
        <v>2020</v>
      </c>
      <c r="B150" s="8">
        <v>43922</v>
      </c>
      <c r="C150" s="8">
        <v>44012</v>
      </c>
      <c r="D150" s="10">
        <v>2000</v>
      </c>
      <c r="E150" s="10">
        <v>2100</v>
      </c>
      <c r="F150" s="11"/>
      <c r="G150" s="7" t="s">
        <v>71</v>
      </c>
      <c r="H150" s="14">
        <v>771739</v>
      </c>
      <c r="I150" s="14">
        <v>1134167</v>
      </c>
      <c r="J150" s="12">
        <v>28243</v>
      </c>
      <c r="K150" s="10">
        <v>897426</v>
      </c>
      <c r="L150" s="3">
        <f t="shared" ref="L150:L189" si="0">+K150</f>
        <v>897426</v>
      </c>
      <c r="M150" s="9"/>
      <c r="N150" s="9"/>
      <c r="O150" s="68" t="s">
        <v>89</v>
      </c>
      <c r="P150" s="7" t="s">
        <v>67</v>
      </c>
      <c r="Q150" s="13">
        <v>44012</v>
      </c>
      <c r="R150" s="13">
        <v>44012</v>
      </c>
      <c r="S150" s="15" t="s">
        <v>76</v>
      </c>
      <c r="T150" s="7"/>
      <c r="U150" s="7"/>
    </row>
    <row r="151" spans="1:21" s="18" customFormat="1" x14ac:dyDescent="0.25">
      <c r="A151" s="16">
        <v>2020</v>
      </c>
      <c r="B151" s="17">
        <v>43922</v>
      </c>
      <c r="C151" s="17">
        <v>44012</v>
      </c>
      <c r="D151" s="16">
        <v>2000</v>
      </c>
      <c r="E151" s="16">
        <v>2200</v>
      </c>
      <c r="F151" s="16"/>
      <c r="G151" s="16" t="s">
        <v>53</v>
      </c>
      <c r="H151" s="21"/>
      <c r="I151" s="21"/>
      <c r="K151" s="18">
        <v>98935</v>
      </c>
      <c r="L151" s="18">
        <f t="shared" si="0"/>
        <v>98935</v>
      </c>
      <c r="O151" s="68" t="s">
        <v>89</v>
      </c>
      <c r="P151" s="7" t="s">
        <v>67</v>
      </c>
      <c r="Q151" s="13">
        <v>44012</v>
      </c>
      <c r="R151" s="13">
        <v>44012</v>
      </c>
      <c r="S151" s="15" t="s">
        <v>76</v>
      </c>
    </row>
    <row r="152" spans="1:21" s="18" customFormat="1" x14ac:dyDescent="0.25">
      <c r="A152" s="16">
        <v>2020</v>
      </c>
      <c r="B152" s="17">
        <v>43922</v>
      </c>
      <c r="C152" s="17">
        <v>44012</v>
      </c>
      <c r="D152" s="16">
        <v>2000</v>
      </c>
      <c r="E152" s="16">
        <v>2400</v>
      </c>
      <c r="F152" s="16"/>
      <c r="G152" s="16" t="s">
        <v>54</v>
      </c>
      <c r="H152" s="21"/>
      <c r="I152" s="21"/>
      <c r="K152" s="18">
        <v>622988</v>
      </c>
      <c r="L152" s="18">
        <f t="shared" si="0"/>
        <v>622988</v>
      </c>
      <c r="O152" s="68" t="s">
        <v>89</v>
      </c>
      <c r="P152" s="7" t="s">
        <v>67</v>
      </c>
      <c r="Q152" s="13">
        <v>44012</v>
      </c>
      <c r="R152" s="13">
        <v>44012</v>
      </c>
      <c r="S152" s="15" t="s">
        <v>76</v>
      </c>
    </row>
    <row r="153" spans="1:21" s="18" customFormat="1" x14ac:dyDescent="0.25">
      <c r="A153" s="16">
        <v>2020</v>
      </c>
      <c r="B153" s="17">
        <v>43922</v>
      </c>
      <c r="C153" s="17">
        <v>44012</v>
      </c>
      <c r="D153" s="16">
        <v>2000</v>
      </c>
      <c r="E153" s="16">
        <v>2500</v>
      </c>
      <c r="F153" s="16"/>
      <c r="G153" s="16" t="s">
        <v>55</v>
      </c>
      <c r="H153" s="21"/>
      <c r="I153" s="21"/>
      <c r="K153" s="18">
        <v>-89848</v>
      </c>
      <c r="L153" s="18">
        <f t="shared" si="0"/>
        <v>-89848</v>
      </c>
      <c r="O153" s="68" t="s">
        <v>89</v>
      </c>
      <c r="P153" s="7" t="s">
        <v>67</v>
      </c>
      <c r="Q153" s="13">
        <v>44012</v>
      </c>
      <c r="R153" s="13">
        <v>44012</v>
      </c>
      <c r="S153" s="15" t="s">
        <v>76</v>
      </c>
    </row>
    <row r="154" spans="1:21" s="18" customFormat="1" x14ac:dyDescent="0.25">
      <c r="A154" s="16">
        <v>2020</v>
      </c>
      <c r="B154" s="17">
        <v>43922</v>
      </c>
      <c r="C154" s="17">
        <v>44012</v>
      </c>
      <c r="D154" s="16">
        <v>2000</v>
      </c>
      <c r="E154" s="16">
        <v>2600</v>
      </c>
      <c r="F154" s="16"/>
      <c r="G154" s="16" t="s">
        <v>56</v>
      </c>
      <c r="H154" s="21"/>
      <c r="I154" s="21"/>
      <c r="K154" s="18">
        <v>4810115</v>
      </c>
      <c r="L154" s="18">
        <f t="shared" si="0"/>
        <v>4810115</v>
      </c>
      <c r="O154" s="68" t="s">
        <v>89</v>
      </c>
      <c r="P154" s="7" t="s">
        <v>67</v>
      </c>
      <c r="Q154" s="13">
        <v>44012</v>
      </c>
      <c r="R154" s="13">
        <v>44012</v>
      </c>
      <c r="S154" s="15" t="s">
        <v>76</v>
      </c>
    </row>
    <row r="155" spans="1:21" s="18" customFormat="1" x14ac:dyDescent="0.25">
      <c r="A155" s="16">
        <v>2020</v>
      </c>
      <c r="B155" s="17">
        <v>43922</v>
      </c>
      <c r="C155" s="17">
        <v>44012</v>
      </c>
      <c r="D155" s="16">
        <v>2000</v>
      </c>
      <c r="E155" s="16">
        <v>2700</v>
      </c>
      <c r="F155" s="16"/>
      <c r="G155" s="16" t="s">
        <v>57</v>
      </c>
      <c r="H155" s="21"/>
      <c r="I155" s="21"/>
      <c r="K155" s="18">
        <v>65399</v>
      </c>
      <c r="L155" s="18">
        <f t="shared" si="0"/>
        <v>65399</v>
      </c>
      <c r="O155" s="68" t="s">
        <v>89</v>
      </c>
      <c r="P155" s="7" t="s">
        <v>67</v>
      </c>
      <c r="Q155" s="13">
        <v>44012</v>
      </c>
      <c r="R155" s="13">
        <v>44012</v>
      </c>
      <c r="S155" s="15" t="s">
        <v>76</v>
      </c>
    </row>
    <row r="156" spans="1:21" s="18" customFormat="1" x14ac:dyDescent="0.25">
      <c r="A156" s="16">
        <v>2020</v>
      </c>
      <c r="B156" s="17">
        <v>43922</v>
      </c>
      <c r="C156" s="17">
        <v>44012</v>
      </c>
      <c r="D156" s="16">
        <v>2000</v>
      </c>
      <c r="E156" s="16">
        <v>2900</v>
      </c>
      <c r="F156" s="16"/>
      <c r="G156" s="16" t="s">
        <v>58</v>
      </c>
      <c r="H156" s="21"/>
      <c r="I156" s="21"/>
      <c r="K156" s="18">
        <v>1068225</v>
      </c>
      <c r="L156" s="18">
        <f t="shared" si="0"/>
        <v>1068225</v>
      </c>
      <c r="O156" s="68" t="s">
        <v>89</v>
      </c>
      <c r="P156" s="7" t="s">
        <v>67</v>
      </c>
      <c r="Q156" s="13">
        <v>44012</v>
      </c>
      <c r="R156" s="13">
        <v>44012</v>
      </c>
      <c r="S156" s="15" t="s">
        <v>76</v>
      </c>
    </row>
    <row r="157" spans="1:21" s="18" customFormat="1" x14ac:dyDescent="0.25">
      <c r="A157" s="16">
        <v>2020</v>
      </c>
      <c r="B157" s="17">
        <v>43922</v>
      </c>
      <c r="C157" s="17">
        <v>44012</v>
      </c>
      <c r="D157" s="16">
        <v>3000</v>
      </c>
      <c r="E157" s="16">
        <v>3100</v>
      </c>
      <c r="F157" s="16"/>
      <c r="G157" s="16" t="s">
        <v>72</v>
      </c>
      <c r="H157" s="21"/>
      <c r="I157" s="21"/>
      <c r="K157" s="18">
        <v>2538133</v>
      </c>
      <c r="L157" s="18">
        <f t="shared" si="0"/>
        <v>2538133</v>
      </c>
      <c r="O157" s="68" t="s">
        <v>89</v>
      </c>
      <c r="P157" s="7" t="s">
        <v>67</v>
      </c>
      <c r="Q157" s="13">
        <v>44012</v>
      </c>
      <c r="R157" s="13">
        <v>44012</v>
      </c>
      <c r="S157" s="15" t="s">
        <v>76</v>
      </c>
    </row>
    <row r="158" spans="1:21" s="18" customFormat="1" x14ac:dyDescent="0.25">
      <c r="A158" s="16">
        <v>2020</v>
      </c>
      <c r="B158" s="17">
        <v>43922</v>
      </c>
      <c r="C158" s="17">
        <v>44012</v>
      </c>
      <c r="D158" s="16">
        <v>3000</v>
      </c>
      <c r="E158" s="16">
        <v>3200</v>
      </c>
      <c r="F158" s="16"/>
      <c r="G158" s="16" t="s">
        <v>59</v>
      </c>
      <c r="H158" s="21"/>
      <c r="I158" s="21"/>
      <c r="K158" s="18">
        <v>2174223</v>
      </c>
      <c r="L158" s="18">
        <f t="shared" si="0"/>
        <v>2174223</v>
      </c>
      <c r="O158" s="68" t="s">
        <v>89</v>
      </c>
      <c r="P158" s="7" t="s">
        <v>67</v>
      </c>
      <c r="Q158" s="13">
        <v>44012</v>
      </c>
      <c r="R158" s="13">
        <v>44012</v>
      </c>
      <c r="S158" s="15" t="s">
        <v>76</v>
      </c>
    </row>
    <row r="159" spans="1:21" s="18" customFormat="1" x14ac:dyDescent="0.25">
      <c r="A159" s="16">
        <v>2020</v>
      </c>
      <c r="B159" s="17">
        <v>43922</v>
      </c>
      <c r="C159" s="17">
        <v>44012</v>
      </c>
      <c r="D159" s="16">
        <v>3000</v>
      </c>
      <c r="E159" s="16">
        <v>3300</v>
      </c>
      <c r="F159" s="16"/>
      <c r="G159" s="16" t="s">
        <v>60</v>
      </c>
      <c r="H159" s="21"/>
      <c r="I159" s="21"/>
      <c r="K159" s="18">
        <v>291923</v>
      </c>
      <c r="L159" s="18">
        <f t="shared" si="0"/>
        <v>291923</v>
      </c>
      <c r="O159" s="68" t="s">
        <v>89</v>
      </c>
      <c r="P159" s="16" t="s">
        <v>67</v>
      </c>
      <c r="Q159" s="13">
        <v>44012</v>
      </c>
      <c r="R159" s="13">
        <v>44012</v>
      </c>
      <c r="S159" s="18" t="s">
        <v>76</v>
      </c>
    </row>
    <row r="160" spans="1:21" s="18" customFormat="1" x14ac:dyDescent="0.25">
      <c r="A160" s="16">
        <v>2020</v>
      </c>
      <c r="B160" s="17">
        <v>43922</v>
      </c>
      <c r="C160" s="17">
        <v>44012</v>
      </c>
      <c r="D160" s="16">
        <v>3000</v>
      </c>
      <c r="E160" s="16">
        <v>3400</v>
      </c>
      <c r="F160" s="16"/>
      <c r="G160" s="16" t="s">
        <v>61</v>
      </c>
      <c r="H160" s="21"/>
      <c r="I160" s="21"/>
      <c r="K160" s="18">
        <v>12901</v>
      </c>
      <c r="L160" s="18">
        <f t="shared" si="0"/>
        <v>12901</v>
      </c>
      <c r="O160" s="68" t="s">
        <v>89</v>
      </c>
      <c r="P160" s="16" t="s">
        <v>67</v>
      </c>
      <c r="Q160" s="13">
        <v>44012</v>
      </c>
      <c r="R160" s="13">
        <v>44012</v>
      </c>
      <c r="S160" s="18" t="s">
        <v>76</v>
      </c>
    </row>
    <row r="161" spans="1:19" s="18" customFormat="1" x14ac:dyDescent="0.25">
      <c r="A161" s="16">
        <v>2020</v>
      </c>
      <c r="B161" s="17">
        <v>43922</v>
      </c>
      <c r="C161" s="17">
        <v>44012</v>
      </c>
      <c r="D161" s="16">
        <v>3000</v>
      </c>
      <c r="E161" s="16">
        <v>3500</v>
      </c>
      <c r="F161" s="16"/>
      <c r="G161" s="16" t="s">
        <v>62</v>
      </c>
      <c r="H161" s="21"/>
      <c r="I161" s="21"/>
      <c r="K161" s="18">
        <v>556274</v>
      </c>
      <c r="L161" s="18">
        <f t="shared" si="0"/>
        <v>556274</v>
      </c>
      <c r="O161" s="68" t="s">
        <v>89</v>
      </c>
      <c r="P161" s="16" t="s">
        <v>67</v>
      </c>
      <c r="Q161" s="13">
        <v>44012</v>
      </c>
      <c r="R161" s="13">
        <v>44012</v>
      </c>
      <c r="S161" s="18" t="s">
        <v>76</v>
      </c>
    </row>
    <row r="162" spans="1:19" s="18" customFormat="1" x14ac:dyDescent="0.25">
      <c r="A162" s="16">
        <v>2020</v>
      </c>
      <c r="B162" s="17">
        <v>43922</v>
      </c>
      <c r="C162" s="17">
        <v>44012</v>
      </c>
      <c r="D162" s="16">
        <v>3000</v>
      </c>
      <c r="E162" s="16">
        <v>3600</v>
      </c>
      <c r="F162" s="16"/>
      <c r="G162" s="16" t="s">
        <v>63</v>
      </c>
      <c r="H162" s="21"/>
      <c r="I162" s="21"/>
      <c r="K162" s="18">
        <v>-513</v>
      </c>
      <c r="L162" s="18">
        <f t="shared" si="0"/>
        <v>-513</v>
      </c>
      <c r="O162" s="68" t="s">
        <v>89</v>
      </c>
      <c r="P162" s="16" t="s">
        <v>67</v>
      </c>
      <c r="Q162" s="13">
        <v>44012</v>
      </c>
      <c r="R162" s="13">
        <v>44012</v>
      </c>
      <c r="S162" s="18" t="s">
        <v>76</v>
      </c>
    </row>
    <row r="163" spans="1:19" s="18" customFormat="1" x14ac:dyDescent="0.25">
      <c r="A163" s="16">
        <v>2020</v>
      </c>
      <c r="B163" s="17">
        <v>43922</v>
      </c>
      <c r="C163" s="17">
        <v>44012</v>
      </c>
      <c r="D163" s="16">
        <v>3000</v>
      </c>
      <c r="E163" s="16">
        <v>3700</v>
      </c>
      <c r="F163" s="16"/>
      <c r="G163" s="16" t="s">
        <v>64</v>
      </c>
      <c r="H163" s="21"/>
      <c r="I163" s="21"/>
      <c r="K163" s="18">
        <v>493019</v>
      </c>
      <c r="L163" s="18">
        <f t="shared" si="0"/>
        <v>493019</v>
      </c>
      <c r="O163" s="68" t="s">
        <v>89</v>
      </c>
      <c r="P163" s="16" t="s">
        <v>67</v>
      </c>
      <c r="Q163" s="13">
        <v>44012</v>
      </c>
      <c r="R163" s="13">
        <v>44012</v>
      </c>
      <c r="S163" s="18" t="s">
        <v>76</v>
      </c>
    </row>
    <row r="164" spans="1:19" s="18" customFormat="1" x14ac:dyDescent="0.25">
      <c r="A164" s="16">
        <v>2020</v>
      </c>
      <c r="B164" s="17">
        <v>43922</v>
      </c>
      <c r="C164" s="17">
        <v>44012</v>
      </c>
      <c r="D164" s="16">
        <v>3000</v>
      </c>
      <c r="E164" s="16">
        <v>3800</v>
      </c>
      <c r="F164" s="16"/>
      <c r="G164" s="16" t="s">
        <v>65</v>
      </c>
      <c r="H164" s="21"/>
      <c r="I164" s="21"/>
      <c r="K164" s="18">
        <v>-1524</v>
      </c>
      <c r="L164" s="18">
        <f t="shared" si="0"/>
        <v>-1524</v>
      </c>
      <c r="O164" s="68" t="s">
        <v>89</v>
      </c>
      <c r="P164" s="16" t="s">
        <v>67</v>
      </c>
      <c r="Q164" s="13">
        <v>44012</v>
      </c>
      <c r="R164" s="13">
        <v>44012</v>
      </c>
      <c r="S164" s="18" t="s">
        <v>76</v>
      </c>
    </row>
    <row r="165" spans="1:19" s="18" customFormat="1" x14ac:dyDescent="0.25">
      <c r="A165" s="16">
        <v>2020</v>
      </c>
      <c r="B165" s="17">
        <v>43922</v>
      </c>
      <c r="C165" s="17">
        <v>44012</v>
      </c>
      <c r="D165" s="16">
        <v>3000</v>
      </c>
      <c r="E165" s="16">
        <v>3900</v>
      </c>
      <c r="F165" s="16"/>
      <c r="G165" s="16" t="s">
        <v>66</v>
      </c>
      <c r="K165" s="18">
        <v>7008</v>
      </c>
      <c r="L165" s="18">
        <f t="shared" si="0"/>
        <v>7008</v>
      </c>
      <c r="O165" s="68" t="s">
        <v>89</v>
      </c>
      <c r="P165" s="16" t="s">
        <v>67</v>
      </c>
      <c r="Q165" s="13">
        <v>44012</v>
      </c>
      <c r="R165" s="13">
        <v>44012</v>
      </c>
      <c r="S165" s="18" t="s">
        <v>76</v>
      </c>
    </row>
    <row r="166" spans="1:19" s="18" customFormat="1" x14ac:dyDescent="0.25">
      <c r="A166" s="16">
        <v>2020</v>
      </c>
      <c r="B166" s="17">
        <v>43922</v>
      </c>
      <c r="C166" s="17">
        <v>44012</v>
      </c>
      <c r="D166" s="16">
        <v>4000</v>
      </c>
      <c r="E166" s="16">
        <v>4100</v>
      </c>
      <c r="F166" s="16"/>
      <c r="G166" s="16" t="s">
        <v>73</v>
      </c>
      <c r="K166" s="18">
        <v>2001014</v>
      </c>
      <c r="L166" s="18">
        <f t="shared" si="0"/>
        <v>2001014</v>
      </c>
      <c r="O166" s="68" t="s">
        <v>89</v>
      </c>
      <c r="P166" s="16" t="s">
        <v>67</v>
      </c>
      <c r="Q166" s="13">
        <v>44012</v>
      </c>
      <c r="R166" s="13">
        <v>44012</v>
      </c>
      <c r="S166" s="18" t="s">
        <v>76</v>
      </c>
    </row>
    <row r="167" spans="1:19" s="18" customFormat="1" x14ac:dyDescent="0.25">
      <c r="A167" s="16">
        <v>2020</v>
      </c>
      <c r="B167" s="17">
        <v>43922</v>
      </c>
      <c r="C167" s="17">
        <v>44012</v>
      </c>
      <c r="D167" s="16">
        <v>4000</v>
      </c>
      <c r="E167" s="16">
        <v>4400</v>
      </c>
      <c r="F167" s="16"/>
      <c r="G167" s="16" t="s">
        <v>77</v>
      </c>
      <c r="K167" s="18">
        <v>1263</v>
      </c>
      <c r="L167" s="18">
        <f t="shared" si="0"/>
        <v>1263</v>
      </c>
      <c r="O167" s="68" t="s">
        <v>89</v>
      </c>
      <c r="P167" s="16" t="s">
        <v>67</v>
      </c>
      <c r="Q167" s="13">
        <v>44012</v>
      </c>
      <c r="R167" s="13">
        <v>44012</v>
      </c>
      <c r="S167" s="18" t="s">
        <v>76</v>
      </c>
    </row>
    <row r="168" spans="1:19" s="18" customFormat="1" x14ac:dyDescent="0.25">
      <c r="A168" s="16">
        <v>2020</v>
      </c>
      <c r="B168" s="17">
        <v>43922</v>
      </c>
      <c r="C168" s="17">
        <v>44012</v>
      </c>
      <c r="D168" s="16">
        <v>5000</v>
      </c>
      <c r="E168" s="16">
        <v>5100</v>
      </c>
      <c r="F168" s="16"/>
      <c r="G168" s="16" t="s">
        <v>74</v>
      </c>
      <c r="K168" s="18">
        <v>88821</v>
      </c>
      <c r="L168" s="18">
        <f t="shared" si="0"/>
        <v>88821</v>
      </c>
      <c r="O168" s="68" t="s">
        <v>89</v>
      </c>
      <c r="P168" s="16" t="s">
        <v>67</v>
      </c>
      <c r="Q168" s="13">
        <v>44012</v>
      </c>
      <c r="R168" s="13">
        <v>44012</v>
      </c>
      <c r="S168" s="18" t="s">
        <v>76</v>
      </c>
    </row>
    <row r="169" spans="1:19" s="18" customFormat="1" x14ac:dyDescent="0.25">
      <c r="A169" s="16">
        <v>2020</v>
      </c>
      <c r="B169" s="17">
        <v>43922</v>
      </c>
      <c r="C169" s="17">
        <v>44012</v>
      </c>
      <c r="D169" s="16">
        <v>5000</v>
      </c>
      <c r="E169" s="16">
        <v>5600</v>
      </c>
      <c r="F169" s="16"/>
      <c r="G169" s="16" t="s">
        <v>58</v>
      </c>
      <c r="K169" s="18">
        <v>12400</v>
      </c>
      <c r="L169" s="18">
        <f t="shared" si="0"/>
        <v>12400</v>
      </c>
      <c r="O169" s="68" t="s">
        <v>89</v>
      </c>
      <c r="P169" s="16" t="s">
        <v>67</v>
      </c>
      <c r="Q169" s="13">
        <v>44012</v>
      </c>
      <c r="R169" s="13">
        <v>44012</v>
      </c>
      <c r="S169" s="18" t="s">
        <v>76</v>
      </c>
    </row>
    <row r="170" spans="1:19" s="18" customFormat="1" x14ac:dyDescent="0.25">
      <c r="A170" s="16">
        <v>2020</v>
      </c>
      <c r="B170" s="17">
        <v>43922</v>
      </c>
      <c r="C170" s="17">
        <v>44012</v>
      </c>
      <c r="D170" s="16">
        <v>5000</v>
      </c>
      <c r="E170" s="16">
        <v>5900</v>
      </c>
      <c r="F170" s="23"/>
      <c r="G170" s="16" t="s">
        <v>78</v>
      </c>
      <c r="K170" s="18">
        <v>15600</v>
      </c>
      <c r="L170" s="18">
        <f t="shared" si="0"/>
        <v>15600</v>
      </c>
      <c r="O170" s="68" t="s">
        <v>89</v>
      </c>
      <c r="P170" s="16" t="s">
        <v>67</v>
      </c>
      <c r="Q170" s="13">
        <v>44012</v>
      </c>
      <c r="R170" s="13">
        <v>44012</v>
      </c>
      <c r="S170" s="18" t="s">
        <v>76</v>
      </c>
    </row>
    <row r="171" spans="1:19" s="18" customFormat="1" x14ac:dyDescent="0.25">
      <c r="A171" s="23">
        <v>2020</v>
      </c>
      <c r="B171" s="24">
        <v>43922</v>
      </c>
      <c r="C171" s="25">
        <v>44012</v>
      </c>
      <c r="D171" s="23">
        <v>8000</v>
      </c>
      <c r="E171" s="27">
        <v>8100</v>
      </c>
      <c r="F171" s="26"/>
      <c r="G171" s="23" t="s">
        <v>75</v>
      </c>
      <c r="J171" s="32"/>
      <c r="K171" s="33">
        <v>0</v>
      </c>
      <c r="L171" s="28">
        <f t="shared" si="0"/>
        <v>0</v>
      </c>
      <c r="M171" s="30"/>
      <c r="O171" s="68" t="s">
        <v>89</v>
      </c>
      <c r="P171" s="16" t="s">
        <v>67</v>
      </c>
      <c r="Q171" s="13">
        <v>44012</v>
      </c>
      <c r="R171" s="13">
        <v>44012</v>
      </c>
      <c r="S171" s="18" t="s">
        <v>76</v>
      </c>
    </row>
    <row r="172" spans="1:19" s="18" customFormat="1" x14ac:dyDescent="0.25">
      <c r="A172" s="26">
        <v>2020</v>
      </c>
      <c r="B172" s="22">
        <v>44013</v>
      </c>
      <c r="C172" s="36">
        <v>44104</v>
      </c>
      <c r="D172" s="37">
        <v>2000</v>
      </c>
      <c r="E172" s="38">
        <v>2100</v>
      </c>
      <c r="F172" s="39"/>
      <c r="G172" s="23" t="s">
        <v>71</v>
      </c>
      <c r="J172" s="32"/>
      <c r="K172" s="33">
        <v>1050259</v>
      </c>
      <c r="L172" s="28">
        <f t="shared" si="0"/>
        <v>1050259</v>
      </c>
      <c r="M172" s="31"/>
      <c r="O172" s="70" t="s">
        <v>90</v>
      </c>
      <c r="P172" s="16" t="s">
        <v>67</v>
      </c>
      <c r="Q172" s="40">
        <v>44119</v>
      </c>
      <c r="R172" s="41">
        <v>44119</v>
      </c>
      <c r="S172" s="18" t="s">
        <v>76</v>
      </c>
    </row>
    <row r="173" spans="1:19" s="18" customFormat="1" x14ac:dyDescent="0.25">
      <c r="A173" s="42">
        <v>2020</v>
      </c>
      <c r="B173" s="43">
        <v>44013</v>
      </c>
      <c r="C173" s="24">
        <v>44104</v>
      </c>
      <c r="D173" s="23">
        <v>2000</v>
      </c>
      <c r="E173" s="34">
        <v>2200</v>
      </c>
      <c r="F173" s="42"/>
      <c r="G173" s="26" t="s">
        <v>53</v>
      </c>
      <c r="J173" s="32"/>
      <c r="K173" s="44">
        <v>150490</v>
      </c>
      <c r="L173" s="45">
        <f t="shared" si="0"/>
        <v>150490</v>
      </c>
      <c r="M173" s="32"/>
      <c r="O173" s="70" t="s">
        <v>90</v>
      </c>
      <c r="P173" s="16" t="s">
        <v>67</v>
      </c>
      <c r="Q173" s="40">
        <v>44119</v>
      </c>
      <c r="R173" s="40">
        <v>44119</v>
      </c>
      <c r="S173" s="18" t="s">
        <v>76</v>
      </c>
    </row>
    <row r="174" spans="1:19" s="18" customFormat="1" x14ac:dyDescent="0.25">
      <c r="A174" s="23">
        <v>2020</v>
      </c>
      <c r="B174" s="22">
        <v>44013</v>
      </c>
      <c r="C174" s="24">
        <v>44104</v>
      </c>
      <c r="D174" s="23">
        <v>2000</v>
      </c>
      <c r="E174" s="34">
        <v>2300</v>
      </c>
      <c r="F174" s="23"/>
      <c r="G174" s="28" t="s">
        <v>68</v>
      </c>
      <c r="J174" s="32"/>
      <c r="K174" s="33">
        <v>2815</v>
      </c>
      <c r="L174" s="28">
        <f t="shared" si="0"/>
        <v>2815</v>
      </c>
      <c r="M174" s="32"/>
      <c r="O174" s="70" t="s">
        <v>90</v>
      </c>
      <c r="P174" s="16" t="s">
        <v>67</v>
      </c>
      <c r="Q174" s="40">
        <v>44119</v>
      </c>
      <c r="R174" s="40">
        <v>44119</v>
      </c>
      <c r="S174" s="18" t="s">
        <v>76</v>
      </c>
    </row>
    <row r="175" spans="1:19" s="18" customFormat="1" x14ac:dyDescent="0.25">
      <c r="A175" s="23">
        <v>2020</v>
      </c>
      <c r="B175" s="24">
        <v>44013</v>
      </c>
      <c r="C175" s="22">
        <v>44104</v>
      </c>
      <c r="D175" s="26">
        <v>2000</v>
      </c>
      <c r="E175" s="26">
        <v>2400</v>
      </c>
      <c r="F175" s="26"/>
      <c r="G175" s="26" t="s">
        <v>54</v>
      </c>
      <c r="J175" s="32"/>
      <c r="K175" s="30">
        <v>522395</v>
      </c>
      <c r="L175" s="45">
        <f t="shared" si="0"/>
        <v>522395</v>
      </c>
      <c r="M175" s="32"/>
      <c r="O175" s="70" t="s">
        <v>90</v>
      </c>
      <c r="P175" s="16" t="s">
        <v>67</v>
      </c>
      <c r="Q175" s="40">
        <v>44119</v>
      </c>
      <c r="R175" s="40">
        <v>44119</v>
      </c>
      <c r="S175" s="18" t="s">
        <v>76</v>
      </c>
    </row>
    <row r="176" spans="1:19" s="18" customFormat="1" x14ac:dyDescent="0.25">
      <c r="A176" s="23">
        <v>2020</v>
      </c>
      <c r="B176" s="22">
        <v>44013</v>
      </c>
      <c r="C176" s="43">
        <v>44104</v>
      </c>
      <c r="D176" s="26">
        <v>2000</v>
      </c>
      <c r="E176" s="26">
        <v>2500</v>
      </c>
      <c r="F176" s="26"/>
      <c r="G176" s="26" t="s">
        <v>55</v>
      </c>
      <c r="J176" s="32"/>
      <c r="K176" s="44">
        <v>691108</v>
      </c>
      <c r="L176" s="29">
        <f t="shared" si="0"/>
        <v>691108</v>
      </c>
      <c r="M176" s="32"/>
      <c r="O176" s="70" t="s">
        <v>90</v>
      </c>
      <c r="P176" s="16" t="s">
        <v>67</v>
      </c>
      <c r="Q176" s="46">
        <v>44119</v>
      </c>
      <c r="R176" s="46">
        <v>44119</v>
      </c>
      <c r="S176" s="18" t="s">
        <v>76</v>
      </c>
    </row>
    <row r="177" spans="1:19" s="18" customFormat="1" x14ac:dyDescent="0.25">
      <c r="A177" s="26">
        <v>2020</v>
      </c>
      <c r="B177" s="43">
        <v>44013</v>
      </c>
      <c r="C177" s="24">
        <v>44104</v>
      </c>
      <c r="D177" s="23">
        <v>2000</v>
      </c>
      <c r="E177" s="47">
        <v>2600</v>
      </c>
      <c r="F177" s="42"/>
      <c r="G177" s="42" t="s">
        <v>56</v>
      </c>
      <c r="J177" s="32"/>
      <c r="K177" s="31">
        <v>4720139</v>
      </c>
      <c r="L177" s="28">
        <f t="shared" si="0"/>
        <v>4720139</v>
      </c>
      <c r="M177" s="32"/>
      <c r="O177" s="70" t="s">
        <v>90</v>
      </c>
      <c r="P177" s="16" t="s">
        <v>67</v>
      </c>
      <c r="Q177" s="48">
        <v>44119</v>
      </c>
      <c r="R177" s="49">
        <v>44119</v>
      </c>
      <c r="S177" s="18" t="s">
        <v>76</v>
      </c>
    </row>
    <row r="178" spans="1:19" s="18" customFormat="1" x14ac:dyDescent="0.25">
      <c r="A178" s="26">
        <v>2020</v>
      </c>
      <c r="B178" s="22">
        <v>44013</v>
      </c>
      <c r="C178" s="22">
        <v>44104</v>
      </c>
      <c r="D178" s="26">
        <v>2000</v>
      </c>
      <c r="E178" s="26">
        <v>2700</v>
      </c>
      <c r="F178" s="26"/>
      <c r="G178" s="26" t="s">
        <v>57</v>
      </c>
      <c r="J178" s="32"/>
      <c r="K178" s="31">
        <v>118683</v>
      </c>
      <c r="L178" s="28">
        <f t="shared" si="0"/>
        <v>118683</v>
      </c>
      <c r="M178" s="32"/>
      <c r="O178" s="70" t="s">
        <v>90</v>
      </c>
      <c r="P178" s="50" t="s">
        <v>67</v>
      </c>
      <c r="Q178" s="46">
        <v>44119</v>
      </c>
      <c r="R178" s="51">
        <v>44119</v>
      </c>
      <c r="S178" s="18" t="s">
        <v>76</v>
      </c>
    </row>
    <row r="179" spans="1:19" s="18" customFormat="1" x14ac:dyDescent="0.25">
      <c r="A179" s="52">
        <v>2020</v>
      </c>
      <c r="B179" s="53">
        <v>44013</v>
      </c>
      <c r="C179" s="53">
        <v>44104</v>
      </c>
      <c r="D179" s="26">
        <v>2000</v>
      </c>
      <c r="E179" s="54">
        <v>2900</v>
      </c>
      <c r="F179" s="52"/>
      <c r="G179" s="52" t="s">
        <v>58</v>
      </c>
      <c r="J179" s="32"/>
      <c r="K179" s="31">
        <v>597899</v>
      </c>
      <c r="L179" s="45">
        <f t="shared" si="0"/>
        <v>597899</v>
      </c>
      <c r="M179" s="32"/>
      <c r="O179" s="70" t="s">
        <v>90</v>
      </c>
      <c r="P179" s="50" t="s">
        <v>67</v>
      </c>
      <c r="Q179" s="46">
        <v>44119</v>
      </c>
      <c r="R179" s="55">
        <v>44119</v>
      </c>
      <c r="S179" s="18" t="s">
        <v>76</v>
      </c>
    </row>
    <row r="180" spans="1:19" s="18" customFormat="1" x14ac:dyDescent="0.25">
      <c r="A180" s="52">
        <v>2020</v>
      </c>
      <c r="B180" s="22">
        <v>44013</v>
      </c>
      <c r="C180" s="53">
        <v>44104</v>
      </c>
      <c r="D180" s="23">
        <v>3000</v>
      </c>
      <c r="E180" s="56">
        <v>3100</v>
      </c>
      <c r="F180" s="26"/>
      <c r="G180" s="57" t="s">
        <v>72</v>
      </c>
      <c r="J180" s="32"/>
      <c r="K180" s="31">
        <v>3660945</v>
      </c>
      <c r="L180" s="45">
        <f t="shared" si="0"/>
        <v>3660945</v>
      </c>
      <c r="M180" s="32"/>
      <c r="O180" s="70" t="s">
        <v>90</v>
      </c>
      <c r="P180" s="50" t="s">
        <v>67</v>
      </c>
      <c r="Q180" s="46">
        <v>44119</v>
      </c>
      <c r="R180" s="55">
        <v>44119</v>
      </c>
      <c r="S180" s="18" t="s">
        <v>76</v>
      </c>
    </row>
    <row r="181" spans="1:19" s="18" customFormat="1" x14ac:dyDescent="0.25">
      <c r="A181" s="58">
        <v>2020</v>
      </c>
      <c r="B181" s="43">
        <v>44013</v>
      </c>
      <c r="C181" s="59">
        <v>44104</v>
      </c>
      <c r="D181" s="26">
        <v>3000</v>
      </c>
      <c r="E181" s="57">
        <v>3200</v>
      </c>
      <c r="F181" s="52"/>
      <c r="G181" s="23" t="s">
        <v>59</v>
      </c>
      <c r="J181" s="32"/>
      <c r="K181" s="31">
        <v>899792</v>
      </c>
      <c r="L181" s="29">
        <f t="shared" si="0"/>
        <v>899792</v>
      </c>
      <c r="M181" s="32"/>
      <c r="O181" s="70" t="s">
        <v>90</v>
      </c>
      <c r="P181" s="50" t="s">
        <v>67</v>
      </c>
      <c r="Q181" s="49">
        <v>44119</v>
      </c>
      <c r="R181" s="60">
        <v>44119</v>
      </c>
      <c r="S181" s="18" t="s">
        <v>76</v>
      </c>
    </row>
    <row r="182" spans="1:19" s="18" customFormat="1" x14ac:dyDescent="0.25">
      <c r="A182" s="61">
        <v>2020</v>
      </c>
      <c r="B182" s="22">
        <v>44013</v>
      </c>
      <c r="C182" s="35">
        <v>44104</v>
      </c>
      <c r="D182" s="23">
        <v>3000</v>
      </c>
      <c r="E182" s="23">
        <v>3300</v>
      </c>
      <c r="F182" s="62"/>
      <c r="G182" s="57" t="s">
        <v>60</v>
      </c>
      <c r="K182" s="28">
        <v>-280485</v>
      </c>
      <c r="L182" s="28">
        <f t="shared" si="0"/>
        <v>-280485</v>
      </c>
      <c r="M182" s="32"/>
      <c r="O182" s="70" t="s">
        <v>90</v>
      </c>
      <c r="P182" s="50" t="s">
        <v>67</v>
      </c>
      <c r="Q182" s="46">
        <v>44119</v>
      </c>
      <c r="R182" s="63">
        <v>44119</v>
      </c>
      <c r="S182" s="18" t="s">
        <v>76</v>
      </c>
    </row>
    <row r="183" spans="1:19" s="18" customFormat="1" x14ac:dyDescent="0.25">
      <c r="A183" s="61">
        <v>2020</v>
      </c>
      <c r="B183" s="53">
        <v>44013</v>
      </c>
      <c r="C183" s="22">
        <v>44104</v>
      </c>
      <c r="D183" s="26">
        <v>3000</v>
      </c>
      <c r="E183" s="26">
        <v>3400</v>
      </c>
      <c r="F183" s="64"/>
      <c r="G183" s="57" t="s">
        <v>61</v>
      </c>
      <c r="K183" s="28">
        <v>53264</v>
      </c>
      <c r="L183" s="28">
        <f t="shared" si="0"/>
        <v>53264</v>
      </c>
      <c r="M183" s="32"/>
      <c r="O183" s="70" t="s">
        <v>90</v>
      </c>
      <c r="P183" s="50" t="s">
        <v>67</v>
      </c>
      <c r="Q183" s="49">
        <v>44119</v>
      </c>
      <c r="R183" s="63">
        <v>44119</v>
      </c>
      <c r="S183" s="18" t="s">
        <v>76</v>
      </c>
    </row>
    <row r="184" spans="1:19" s="18" customFormat="1" x14ac:dyDescent="0.25">
      <c r="A184" s="61">
        <v>2020</v>
      </c>
      <c r="B184" s="43">
        <v>44013</v>
      </c>
      <c r="C184" s="59">
        <v>44104</v>
      </c>
      <c r="D184" s="42">
        <v>3000</v>
      </c>
      <c r="E184" s="42">
        <v>3500</v>
      </c>
      <c r="F184" s="62"/>
      <c r="G184" s="57" t="s">
        <v>62</v>
      </c>
      <c r="K184" s="28">
        <v>894454</v>
      </c>
      <c r="L184" s="28">
        <f t="shared" si="0"/>
        <v>894454</v>
      </c>
      <c r="M184" s="32"/>
      <c r="O184" s="70" t="s">
        <v>90</v>
      </c>
      <c r="P184" s="50" t="s">
        <v>67</v>
      </c>
      <c r="Q184" s="40">
        <v>44119</v>
      </c>
      <c r="R184" s="40">
        <v>44119</v>
      </c>
      <c r="S184" s="18" t="s">
        <v>76</v>
      </c>
    </row>
    <row r="185" spans="1:19" s="18" customFormat="1" x14ac:dyDescent="0.25">
      <c r="A185" s="61">
        <v>2020</v>
      </c>
      <c r="B185" s="24">
        <v>44013</v>
      </c>
      <c r="C185" s="24">
        <v>44104</v>
      </c>
      <c r="D185" s="23">
        <v>3000</v>
      </c>
      <c r="E185" s="23">
        <v>3600</v>
      </c>
      <c r="F185" s="64"/>
      <c r="G185" s="62" t="s">
        <v>63</v>
      </c>
      <c r="K185" s="28">
        <v>-2012</v>
      </c>
      <c r="L185" s="28">
        <f t="shared" si="0"/>
        <v>-2012</v>
      </c>
      <c r="M185" s="32"/>
      <c r="O185" s="70" t="s">
        <v>90</v>
      </c>
      <c r="P185" s="50" t="s">
        <v>67</v>
      </c>
      <c r="Q185" s="46">
        <v>44119</v>
      </c>
      <c r="R185" s="40">
        <v>44119</v>
      </c>
      <c r="S185" s="18" t="s">
        <v>76</v>
      </c>
    </row>
    <row r="186" spans="1:19" s="18" customFormat="1" x14ac:dyDescent="0.25">
      <c r="A186" s="61">
        <v>2020</v>
      </c>
      <c r="B186" s="24">
        <v>44013</v>
      </c>
      <c r="C186" s="22">
        <v>44104</v>
      </c>
      <c r="D186" s="26">
        <v>3000</v>
      </c>
      <c r="E186" s="23">
        <v>3700</v>
      </c>
      <c r="F186" s="62"/>
      <c r="G186" s="50" t="s">
        <v>64</v>
      </c>
      <c r="K186" s="45">
        <v>711320</v>
      </c>
      <c r="L186" s="28">
        <f t="shared" si="0"/>
        <v>711320</v>
      </c>
      <c r="M186" s="32"/>
      <c r="O186" s="70" t="s">
        <v>90</v>
      </c>
      <c r="P186" s="50" t="s">
        <v>67</v>
      </c>
      <c r="Q186" s="49">
        <v>44119</v>
      </c>
      <c r="R186" s="40">
        <v>44119</v>
      </c>
      <c r="S186" s="18" t="s">
        <v>76</v>
      </c>
    </row>
    <row r="187" spans="1:19" s="18" customFormat="1" x14ac:dyDescent="0.25">
      <c r="A187" s="65">
        <v>2020</v>
      </c>
      <c r="B187" s="24">
        <v>44013</v>
      </c>
      <c r="C187" s="24">
        <v>44104</v>
      </c>
      <c r="D187" s="42">
        <v>3000</v>
      </c>
      <c r="E187" s="23">
        <v>3800</v>
      </c>
      <c r="F187" s="64"/>
      <c r="G187" s="57" t="s">
        <v>65</v>
      </c>
      <c r="J187" s="32"/>
      <c r="K187" s="33">
        <v>-1240</v>
      </c>
      <c r="L187" s="45">
        <f t="shared" si="0"/>
        <v>-1240</v>
      </c>
      <c r="M187" s="32"/>
      <c r="O187" s="70" t="s">
        <v>90</v>
      </c>
      <c r="P187" s="50" t="s">
        <v>67</v>
      </c>
      <c r="Q187" s="46">
        <v>44119</v>
      </c>
      <c r="R187" s="40">
        <v>44119</v>
      </c>
      <c r="S187" s="18" t="s">
        <v>76</v>
      </c>
    </row>
    <row r="188" spans="1:19" s="18" customFormat="1" x14ac:dyDescent="0.25">
      <c r="A188" s="66">
        <v>2020</v>
      </c>
      <c r="B188" s="24">
        <v>44013</v>
      </c>
      <c r="C188" s="24">
        <v>44104</v>
      </c>
      <c r="D188" s="26">
        <v>3000</v>
      </c>
      <c r="E188" s="23">
        <v>3900</v>
      </c>
      <c r="F188" s="62"/>
      <c r="G188" s="62" t="s">
        <v>66</v>
      </c>
      <c r="J188" s="32"/>
      <c r="K188" s="44">
        <v>210635</v>
      </c>
      <c r="L188" s="45">
        <f t="shared" si="0"/>
        <v>210635</v>
      </c>
      <c r="M188" s="32"/>
      <c r="O188" s="70" t="s">
        <v>90</v>
      </c>
      <c r="P188" s="50" t="s">
        <v>67</v>
      </c>
      <c r="Q188" s="46">
        <v>44119</v>
      </c>
      <c r="R188" s="46">
        <v>44119</v>
      </c>
      <c r="S188" s="18" t="s">
        <v>76</v>
      </c>
    </row>
    <row r="189" spans="1:19" s="18" customFormat="1" x14ac:dyDescent="0.25">
      <c r="A189" s="65">
        <v>2020</v>
      </c>
      <c r="B189" s="22">
        <v>44013</v>
      </c>
      <c r="C189" s="24">
        <v>44104</v>
      </c>
      <c r="D189" s="42">
        <v>4000</v>
      </c>
      <c r="E189" s="23">
        <v>4100</v>
      </c>
      <c r="F189" s="62"/>
      <c r="G189" s="50" t="s">
        <v>73</v>
      </c>
      <c r="J189" s="32"/>
      <c r="K189" s="67">
        <v>-4001014</v>
      </c>
      <c r="L189" s="45">
        <f t="shared" si="0"/>
        <v>-4001014</v>
      </c>
      <c r="M189" s="32"/>
      <c r="O189" s="70" t="s">
        <v>90</v>
      </c>
      <c r="P189" s="50" t="s">
        <v>67</v>
      </c>
      <c r="Q189" s="46">
        <v>44119</v>
      </c>
      <c r="R189" s="40">
        <v>44119</v>
      </c>
      <c r="S189" s="18" t="s">
        <v>76</v>
      </c>
    </row>
    <row r="190" spans="1:19" s="18" customFormat="1" x14ac:dyDescent="0.25">
      <c r="A190" s="61">
        <v>2020</v>
      </c>
      <c r="B190" s="22">
        <v>44013</v>
      </c>
      <c r="C190" s="22">
        <v>44104</v>
      </c>
      <c r="D190" s="23">
        <v>4000</v>
      </c>
      <c r="E190" s="23">
        <v>4400</v>
      </c>
      <c r="F190" s="62"/>
      <c r="G190" s="23" t="s">
        <v>77</v>
      </c>
      <c r="J190" s="32"/>
      <c r="K190" s="67">
        <v>0</v>
      </c>
      <c r="L190" s="28">
        <v>0</v>
      </c>
      <c r="M190" s="32"/>
      <c r="O190" s="70" t="s">
        <v>90</v>
      </c>
      <c r="P190" s="50" t="s">
        <v>67</v>
      </c>
      <c r="Q190" s="46">
        <v>44119</v>
      </c>
      <c r="R190" s="40">
        <v>44119</v>
      </c>
      <c r="S190" s="18" t="s">
        <v>76</v>
      </c>
    </row>
    <row r="191" spans="1:19" s="18" customFormat="1" x14ac:dyDescent="0.25">
      <c r="A191" s="61">
        <v>2020</v>
      </c>
      <c r="B191" s="43">
        <v>44013</v>
      </c>
      <c r="C191" s="24">
        <v>44104</v>
      </c>
      <c r="D191" s="23">
        <v>5000</v>
      </c>
      <c r="E191" s="26">
        <v>5100</v>
      </c>
      <c r="F191" s="64"/>
      <c r="G191" s="23" t="s">
        <v>74</v>
      </c>
      <c r="J191" s="32"/>
      <c r="K191" s="67">
        <v>0</v>
      </c>
      <c r="L191" s="28">
        <f>+K191</f>
        <v>0</v>
      </c>
      <c r="M191" s="32"/>
      <c r="O191" s="70" t="s">
        <v>90</v>
      </c>
      <c r="P191" s="50" t="s">
        <v>67</v>
      </c>
      <c r="Q191" s="46">
        <v>44119</v>
      </c>
      <c r="R191" s="40">
        <v>44119</v>
      </c>
      <c r="S191" s="18" t="s">
        <v>76</v>
      </c>
    </row>
    <row r="192" spans="1:19" s="18" customFormat="1" x14ac:dyDescent="0.25">
      <c r="A192" s="61">
        <v>2020</v>
      </c>
      <c r="B192" s="22">
        <v>44013</v>
      </c>
      <c r="C192" s="22">
        <v>44104</v>
      </c>
      <c r="D192" s="23">
        <v>5000</v>
      </c>
      <c r="E192" s="23">
        <v>5600</v>
      </c>
      <c r="F192" s="62"/>
      <c r="G192" s="23" t="s">
        <v>58</v>
      </c>
      <c r="J192" s="32"/>
      <c r="K192" s="67">
        <v>0</v>
      </c>
      <c r="L192" s="28">
        <f>+K192</f>
        <v>0</v>
      </c>
      <c r="M192" s="32"/>
      <c r="O192" s="70" t="s">
        <v>90</v>
      </c>
      <c r="P192" s="50" t="s">
        <v>67</v>
      </c>
      <c r="Q192" s="46">
        <v>44119</v>
      </c>
      <c r="R192" s="46">
        <v>44119</v>
      </c>
      <c r="S192" s="18" t="s">
        <v>76</v>
      </c>
    </row>
    <row r="193" spans="1:19" s="18" customFormat="1" x14ac:dyDescent="0.25">
      <c r="A193" s="61">
        <v>2020</v>
      </c>
      <c r="B193" s="22">
        <v>44013</v>
      </c>
      <c r="C193" s="53">
        <v>44104</v>
      </c>
      <c r="D193" s="23">
        <v>5000</v>
      </c>
      <c r="E193" s="23">
        <v>5900</v>
      </c>
      <c r="F193" s="64"/>
      <c r="G193" s="23" t="s">
        <v>78</v>
      </c>
      <c r="J193" s="32"/>
      <c r="K193" s="67">
        <v>17100</v>
      </c>
      <c r="L193" s="28">
        <f>+K193</f>
        <v>17100</v>
      </c>
      <c r="M193" s="32"/>
      <c r="O193" s="70" t="s">
        <v>90</v>
      </c>
      <c r="P193" s="50" t="s">
        <v>67</v>
      </c>
      <c r="Q193" s="46">
        <v>44119</v>
      </c>
      <c r="R193" s="46">
        <v>44119</v>
      </c>
      <c r="S193" s="18" t="s">
        <v>76</v>
      </c>
    </row>
    <row r="194" spans="1:19" s="18" customFormat="1" x14ac:dyDescent="0.25">
      <c r="A194" s="26">
        <v>2020</v>
      </c>
      <c r="B194" s="22">
        <v>44013</v>
      </c>
      <c r="C194" s="43">
        <v>44104</v>
      </c>
      <c r="D194" s="26">
        <v>8000</v>
      </c>
      <c r="E194" s="23">
        <v>8100</v>
      </c>
      <c r="F194" s="62"/>
      <c r="G194" s="23" t="s">
        <v>75</v>
      </c>
      <c r="J194" s="32"/>
      <c r="K194" s="67">
        <v>0</v>
      </c>
      <c r="L194" s="28">
        <f>+K194</f>
        <v>0</v>
      </c>
      <c r="M194" s="32"/>
      <c r="O194" s="70" t="s">
        <v>90</v>
      </c>
      <c r="P194" s="50" t="s">
        <v>67</v>
      </c>
      <c r="Q194" s="46">
        <v>44119</v>
      </c>
      <c r="R194" s="48">
        <v>44119</v>
      </c>
      <c r="S194" s="18" t="s">
        <v>76</v>
      </c>
    </row>
    <row r="195" spans="1:19" x14ac:dyDescent="0.25">
      <c r="A195" s="10">
        <v>2020</v>
      </c>
      <c r="B195" s="17">
        <v>44105</v>
      </c>
      <c r="C195" s="17">
        <v>44196</v>
      </c>
      <c r="D195" s="10">
        <v>2000</v>
      </c>
      <c r="E195" s="10">
        <v>2100</v>
      </c>
      <c r="F195" s="11"/>
      <c r="G195" s="16" t="s">
        <v>71</v>
      </c>
      <c r="H195" s="18"/>
      <c r="I195" s="18"/>
      <c r="J195" s="18"/>
      <c r="K195" s="18">
        <v>722217</v>
      </c>
      <c r="L195" s="18">
        <f t="shared" ref="L195:L217" si="1">+K195</f>
        <v>722217</v>
      </c>
      <c r="M195" s="18"/>
      <c r="N195" s="18"/>
      <c r="O195" s="70" t="s">
        <v>91</v>
      </c>
      <c r="P195" s="16" t="s">
        <v>67</v>
      </c>
      <c r="Q195" s="74">
        <v>44209</v>
      </c>
      <c r="R195" s="74">
        <v>44209</v>
      </c>
      <c r="S195" s="18" t="s">
        <v>76</v>
      </c>
    </row>
    <row r="196" spans="1:19" x14ac:dyDescent="0.25">
      <c r="A196" s="26">
        <v>2020</v>
      </c>
      <c r="B196" s="17">
        <v>44105</v>
      </c>
      <c r="C196" s="17">
        <v>44196</v>
      </c>
      <c r="D196" s="10">
        <v>2000</v>
      </c>
      <c r="E196" s="10">
        <v>2100</v>
      </c>
      <c r="F196" s="11"/>
      <c r="G196" s="16" t="s">
        <v>71</v>
      </c>
      <c r="H196" s="18"/>
      <c r="I196" s="18"/>
      <c r="J196" s="18"/>
      <c r="K196" s="18">
        <v>722218</v>
      </c>
      <c r="L196" s="18">
        <f t="shared" si="1"/>
        <v>722218</v>
      </c>
      <c r="M196" s="18"/>
      <c r="N196" s="18"/>
      <c r="O196" s="70" t="s">
        <v>91</v>
      </c>
      <c r="P196" s="16" t="s">
        <v>67</v>
      </c>
      <c r="Q196" s="74">
        <v>44209</v>
      </c>
      <c r="R196" s="74">
        <v>44209</v>
      </c>
      <c r="S196" s="18" t="s">
        <v>76</v>
      </c>
    </row>
    <row r="197" spans="1:19" x14ac:dyDescent="0.25">
      <c r="A197" s="10">
        <v>2020</v>
      </c>
      <c r="B197" s="17">
        <v>44105</v>
      </c>
      <c r="C197" s="17">
        <v>44196</v>
      </c>
      <c r="D197" s="10">
        <v>2000</v>
      </c>
      <c r="E197" s="10">
        <v>2100</v>
      </c>
      <c r="F197" s="11"/>
      <c r="G197" s="16" t="s">
        <v>71</v>
      </c>
      <c r="H197" s="18"/>
      <c r="I197" s="18"/>
      <c r="J197" s="18"/>
      <c r="K197" s="18">
        <v>722219</v>
      </c>
      <c r="L197" s="18">
        <f t="shared" si="1"/>
        <v>722219</v>
      </c>
      <c r="M197" s="18"/>
      <c r="N197" s="18"/>
      <c r="O197" s="70" t="s">
        <v>91</v>
      </c>
      <c r="P197" s="16" t="s">
        <v>67</v>
      </c>
      <c r="Q197" s="74">
        <v>44209</v>
      </c>
      <c r="R197" s="74">
        <v>44209</v>
      </c>
      <c r="S197" s="18" t="s">
        <v>76</v>
      </c>
    </row>
    <row r="198" spans="1:19" x14ac:dyDescent="0.25">
      <c r="A198" s="26">
        <v>2020</v>
      </c>
      <c r="B198" s="17">
        <v>44105</v>
      </c>
      <c r="C198" s="17">
        <v>44196</v>
      </c>
      <c r="D198" s="10">
        <v>2000</v>
      </c>
      <c r="E198" s="10">
        <v>2100</v>
      </c>
      <c r="F198" s="11"/>
      <c r="G198" s="16" t="s">
        <v>71</v>
      </c>
      <c r="H198" s="18"/>
      <c r="I198" s="18"/>
      <c r="J198" s="18"/>
      <c r="K198" s="18">
        <v>722220</v>
      </c>
      <c r="L198" s="18">
        <f t="shared" si="1"/>
        <v>722220</v>
      </c>
      <c r="M198" s="18"/>
      <c r="N198" s="18"/>
      <c r="O198" s="70" t="s">
        <v>91</v>
      </c>
      <c r="P198" s="16" t="s">
        <v>67</v>
      </c>
      <c r="Q198" s="74">
        <v>44209</v>
      </c>
      <c r="R198" s="74">
        <v>44209</v>
      </c>
      <c r="S198" s="18" t="s">
        <v>76</v>
      </c>
    </row>
    <row r="199" spans="1:19" x14ac:dyDescent="0.25">
      <c r="A199" s="10">
        <v>2020</v>
      </c>
      <c r="B199" s="17">
        <v>44105</v>
      </c>
      <c r="C199" s="17">
        <v>44196</v>
      </c>
      <c r="D199" s="10">
        <v>2000</v>
      </c>
      <c r="E199" s="10">
        <v>2100</v>
      </c>
      <c r="F199" s="11"/>
      <c r="G199" s="16" t="s">
        <v>71</v>
      </c>
      <c r="H199" s="18"/>
      <c r="I199" s="18"/>
      <c r="J199" s="18"/>
      <c r="K199" s="18">
        <v>722221</v>
      </c>
      <c r="L199" s="18">
        <f t="shared" si="1"/>
        <v>722221</v>
      </c>
      <c r="M199" s="18"/>
      <c r="N199" s="18"/>
      <c r="O199" s="70" t="s">
        <v>91</v>
      </c>
      <c r="P199" s="16" t="s">
        <v>67</v>
      </c>
      <c r="Q199" s="74">
        <v>44209</v>
      </c>
      <c r="R199" s="74">
        <v>44209</v>
      </c>
      <c r="S199" s="18" t="s">
        <v>76</v>
      </c>
    </row>
    <row r="200" spans="1:19" x14ac:dyDescent="0.25">
      <c r="A200" s="26">
        <v>2020</v>
      </c>
      <c r="B200" s="17">
        <v>44105</v>
      </c>
      <c r="C200" s="17">
        <v>44196</v>
      </c>
      <c r="D200" s="10">
        <v>2000</v>
      </c>
      <c r="E200" s="10">
        <v>2100</v>
      </c>
      <c r="F200" s="11"/>
      <c r="G200" s="16" t="s">
        <v>71</v>
      </c>
      <c r="H200" s="18"/>
      <c r="I200" s="18"/>
      <c r="J200" s="18"/>
      <c r="K200" s="18">
        <v>722222</v>
      </c>
      <c r="L200" s="18">
        <f t="shared" si="1"/>
        <v>722222</v>
      </c>
      <c r="M200" s="18"/>
      <c r="N200" s="18"/>
      <c r="O200" s="70" t="s">
        <v>91</v>
      </c>
      <c r="P200" s="16" t="s">
        <v>67</v>
      </c>
      <c r="Q200" s="74">
        <v>44209</v>
      </c>
      <c r="R200" s="74">
        <v>44209</v>
      </c>
      <c r="S200" s="18" t="s">
        <v>76</v>
      </c>
    </row>
    <row r="201" spans="1:19" x14ac:dyDescent="0.25">
      <c r="A201" s="10">
        <v>2020</v>
      </c>
      <c r="B201" s="17">
        <v>44105</v>
      </c>
      <c r="C201" s="17">
        <v>44196</v>
      </c>
      <c r="D201" s="10">
        <v>2000</v>
      </c>
      <c r="E201" s="10">
        <v>2100</v>
      </c>
      <c r="F201" s="11"/>
      <c r="G201" s="16" t="s">
        <v>71</v>
      </c>
      <c r="H201" s="18"/>
      <c r="I201" s="18"/>
      <c r="J201" s="18"/>
      <c r="K201" s="18">
        <v>722223</v>
      </c>
      <c r="L201" s="18">
        <f t="shared" si="1"/>
        <v>722223</v>
      </c>
      <c r="M201" s="18"/>
      <c r="N201" s="18"/>
      <c r="O201" s="70" t="s">
        <v>91</v>
      </c>
      <c r="P201" s="16" t="s">
        <v>67</v>
      </c>
      <c r="Q201" s="74">
        <v>44209</v>
      </c>
      <c r="R201" s="74">
        <v>44209</v>
      </c>
      <c r="S201" s="18" t="s">
        <v>76</v>
      </c>
    </row>
    <row r="202" spans="1:19" x14ac:dyDescent="0.25">
      <c r="A202" s="26">
        <v>2020</v>
      </c>
      <c r="B202" s="17">
        <v>44105</v>
      </c>
      <c r="C202" s="17">
        <v>44196</v>
      </c>
      <c r="D202" s="10">
        <v>2000</v>
      </c>
      <c r="E202" s="10">
        <v>2100</v>
      </c>
      <c r="F202" s="11"/>
      <c r="G202" s="16" t="s">
        <v>71</v>
      </c>
      <c r="H202" s="18"/>
      <c r="I202" s="18"/>
      <c r="J202" s="18"/>
      <c r="K202" s="18">
        <v>722224</v>
      </c>
      <c r="L202" s="18">
        <f t="shared" si="1"/>
        <v>722224</v>
      </c>
      <c r="M202" s="18"/>
      <c r="N202" s="18"/>
      <c r="O202" s="70" t="s">
        <v>91</v>
      </c>
      <c r="P202" s="16" t="s">
        <v>67</v>
      </c>
      <c r="Q202" s="74">
        <v>44209</v>
      </c>
      <c r="R202" s="74">
        <v>44209</v>
      </c>
      <c r="S202" s="18" t="s">
        <v>76</v>
      </c>
    </row>
    <row r="203" spans="1:19" x14ac:dyDescent="0.25">
      <c r="A203" s="10">
        <v>2020</v>
      </c>
      <c r="B203" s="17">
        <v>44105</v>
      </c>
      <c r="C203" s="17">
        <v>44196</v>
      </c>
      <c r="D203" s="10">
        <v>2000</v>
      </c>
      <c r="E203" s="10">
        <v>2100</v>
      </c>
      <c r="F203" s="11"/>
      <c r="G203" s="16" t="s">
        <v>71</v>
      </c>
      <c r="H203" s="18"/>
      <c r="I203" s="18"/>
      <c r="J203" s="18"/>
      <c r="K203" s="18">
        <v>722225</v>
      </c>
      <c r="L203" s="18">
        <f t="shared" si="1"/>
        <v>722225</v>
      </c>
      <c r="M203" s="18"/>
      <c r="N203" s="18"/>
      <c r="O203" s="70" t="s">
        <v>91</v>
      </c>
      <c r="P203" s="16" t="s">
        <v>67</v>
      </c>
      <c r="Q203" s="74">
        <v>44209</v>
      </c>
      <c r="R203" s="74">
        <v>44209</v>
      </c>
      <c r="S203" s="18" t="s">
        <v>76</v>
      </c>
    </row>
    <row r="204" spans="1:19" x14ac:dyDescent="0.25">
      <c r="A204" s="26">
        <v>2020</v>
      </c>
      <c r="B204" s="17">
        <v>44105</v>
      </c>
      <c r="C204" s="17">
        <v>44196</v>
      </c>
      <c r="D204" s="10">
        <v>2000</v>
      </c>
      <c r="E204" s="10">
        <v>2100</v>
      </c>
      <c r="F204" s="11"/>
      <c r="G204" s="16" t="s">
        <v>71</v>
      </c>
      <c r="H204" s="18"/>
      <c r="I204" s="18"/>
      <c r="J204" s="18"/>
      <c r="K204" s="18">
        <v>722226</v>
      </c>
      <c r="L204" s="18">
        <f t="shared" si="1"/>
        <v>722226</v>
      </c>
      <c r="M204" s="18"/>
      <c r="N204" s="18"/>
      <c r="O204" s="70" t="s">
        <v>91</v>
      </c>
      <c r="P204" s="16" t="s">
        <v>67</v>
      </c>
      <c r="Q204" s="74">
        <v>44209</v>
      </c>
      <c r="R204" s="74">
        <v>44209</v>
      </c>
      <c r="S204" s="18" t="s">
        <v>76</v>
      </c>
    </row>
    <row r="205" spans="1:19" x14ac:dyDescent="0.25">
      <c r="A205" s="10">
        <v>2020</v>
      </c>
      <c r="B205" s="17">
        <v>44105</v>
      </c>
      <c r="C205" s="17">
        <v>44196</v>
      </c>
      <c r="D205" s="10">
        <v>2000</v>
      </c>
      <c r="E205" s="10">
        <v>2100</v>
      </c>
      <c r="F205" s="11"/>
      <c r="G205" s="16" t="s">
        <v>71</v>
      </c>
      <c r="H205" s="18"/>
      <c r="I205" s="18"/>
      <c r="J205" s="18"/>
      <c r="K205" s="18">
        <v>722227</v>
      </c>
      <c r="L205" s="18">
        <f t="shared" si="1"/>
        <v>722227</v>
      </c>
      <c r="M205" s="18"/>
      <c r="N205" s="18"/>
      <c r="O205" s="70" t="s">
        <v>91</v>
      </c>
      <c r="P205" s="16" t="s">
        <v>67</v>
      </c>
      <c r="Q205" s="74">
        <v>44209</v>
      </c>
      <c r="R205" s="74">
        <v>44209</v>
      </c>
      <c r="S205" s="18" t="s">
        <v>76</v>
      </c>
    </row>
    <row r="206" spans="1:19" x14ac:dyDescent="0.25">
      <c r="A206" s="26">
        <v>2020</v>
      </c>
      <c r="B206" s="17">
        <v>44105</v>
      </c>
      <c r="C206" s="17">
        <v>44196</v>
      </c>
      <c r="D206" s="10">
        <v>2000</v>
      </c>
      <c r="E206" s="10">
        <v>2100</v>
      </c>
      <c r="F206" s="11"/>
      <c r="G206" s="16" t="s">
        <v>71</v>
      </c>
      <c r="H206" s="18"/>
      <c r="I206" s="18"/>
      <c r="J206" s="18"/>
      <c r="K206" s="18">
        <v>722228</v>
      </c>
      <c r="L206" s="18">
        <f t="shared" si="1"/>
        <v>722228</v>
      </c>
      <c r="M206" s="18"/>
      <c r="N206" s="18"/>
      <c r="O206" s="70" t="s">
        <v>91</v>
      </c>
      <c r="P206" s="16" t="s">
        <v>67</v>
      </c>
      <c r="Q206" s="74">
        <v>44209</v>
      </c>
      <c r="R206" s="74">
        <v>44209</v>
      </c>
      <c r="S206" s="18" t="s">
        <v>76</v>
      </c>
    </row>
    <row r="207" spans="1:19" x14ac:dyDescent="0.25">
      <c r="A207" s="10">
        <v>2020</v>
      </c>
      <c r="B207" s="17">
        <v>44105</v>
      </c>
      <c r="C207" s="17">
        <v>44196</v>
      </c>
      <c r="D207" s="10">
        <v>2000</v>
      </c>
      <c r="E207" s="10">
        <v>2100</v>
      </c>
      <c r="F207" s="11"/>
      <c r="G207" s="16" t="s">
        <v>71</v>
      </c>
      <c r="H207" s="18"/>
      <c r="I207" s="18"/>
      <c r="J207" s="18"/>
      <c r="K207" s="18">
        <v>722229</v>
      </c>
      <c r="L207" s="18">
        <f t="shared" si="1"/>
        <v>722229</v>
      </c>
      <c r="M207" s="18"/>
      <c r="N207" s="18"/>
      <c r="O207" s="70" t="s">
        <v>91</v>
      </c>
      <c r="P207" s="16" t="s">
        <v>67</v>
      </c>
      <c r="Q207" s="74">
        <v>44209</v>
      </c>
      <c r="R207" s="74">
        <v>44209</v>
      </c>
      <c r="S207" s="18" t="s">
        <v>76</v>
      </c>
    </row>
    <row r="208" spans="1:19" x14ac:dyDescent="0.25">
      <c r="A208" s="26">
        <v>2020</v>
      </c>
      <c r="B208" s="17">
        <v>44105</v>
      </c>
      <c r="C208" s="17">
        <v>44196</v>
      </c>
      <c r="D208" s="10">
        <v>2000</v>
      </c>
      <c r="E208" s="10">
        <v>2100</v>
      </c>
      <c r="F208" s="11"/>
      <c r="G208" s="16" t="s">
        <v>71</v>
      </c>
      <c r="H208" s="18"/>
      <c r="I208" s="18"/>
      <c r="J208" s="18"/>
      <c r="K208" s="18">
        <v>722230</v>
      </c>
      <c r="L208" s="18">
        <f t="shared" si="1"/>
        <v>722230</v>
      </c>
      <c r="M208" s="18"/>
      <c r="N208" s="18"/>
      <c r="O208" s="70" t="s">
        <v>91</v>
      </c>
      <c r="P208" s="16" t="s">
        <v>67</v>
      </c>
      <c r="Q208" s="74">
        <v>44209</v>
      </c>
      <c r="R208" s="74">
        <v>44209</v>
      </c>
      <c r="S208" s="18" t="s">
        <v>76</v>
      </c>
    </row>
    <row r="209" spans="1:19" x14ac:dyDescent="0.25">
      <c r="A209" s="10">
        <v>2020</v>
      </c>
      <c r="B209" s="17">
        <v>44105</v>
      </c>
      <c r="C209" s="17">
        <v>44196</v>
      </c>
      <c r="D209" s="10">
        <v>2000</v>
      </c>
      <c r="E209" s="10">
        <v>2100</v>
      </c>
      <c r="F209" s="11"/>
      <c r="G209" s="16" t="s">
        <v>71</v>
      </c>
      <c r="H209" s="18"/>
      <c r="I209" s="18"/>
      <c r="J209" s="18"/>
      <c r="K209" s="18">
        <v>722231</v>
      </c>
      <c r="L209" s="18">
        <f t="shared" si="1"/>
        <v>722231</v>
      </c>
      <c r="M209" s="18"/>
      <c r="N209" s="18"/>
      <c r="O209" s="70" t="s">
        <v>91</v>
      </c>
      <c r="P209" s="16" t="s">
        <v>67</v>
      </c>
      <c r="Q209" s="74">
        <v>44209</v>
      </c>
      <c r="R209" s="74">
        <v>44209</v>
      </c>
      <c r="S209" s="18" t="s">
        <v>76</v>
      </c>
    </row>
    <row r="210" spans="1:19" x14ac:dyDescent="0.25">
      <c r="A210" s="26">
        <v>2020</v>
      </c>
      <c r="B210" s="17">
        <v>44105</v>
      </c>
      <c r="C210" s="17">
        <v>44196</v>
      </c>
      <c r="D210" s="10">
        <v>2000</v>
      </c>
      <c r="E210" s="10">
        <v>2100</v>
      </c>
      <c r="F210" s="11"/>
      <c r="G210" s="16" t="s">
        <v>71</v>
      </c>
      <c r="H210" s="18"/>
      <c r="I210" s="18"/>
      <c r="J210" s="18"/>
      <c r="K210" s="18">
        <v>722232</v>
      </c>
      <c r="L210" s="18">
        <f t="shared" si="1"/>
        <v>722232</v>
      </c>
      <c r="M210" s="18"/>
      <c r="N210" s="18"/>
      <c r="O210" s="70" t="s">
        <v>91</v>
      </c>
      <c r="P210" s="16" t="s">
        <v>67</v>
      </c>
      <c r="Q210" s="74">
        <v>44209</v>
      </c>
      <c r="R210" s="74">
        <v>44209</v>
      </c>
      <c r="S210" s="18" t="s">
        <v>76</v>
      </c>
    </row>
    <row r="211" spans="1:19" x14ac:dyDescent="0.25">
      <c r="A211" s="10">
        <v>2020</v>
      </c>
      <c r="B211" s="17">
        <v>44105</v>
      </c>
      <c r="C211" s="17">
        <v>44196</v>
      </c>
      <c r="D211" s="10">
        <v>2000</v>
      </c>
      <c r="E211" s="10">
        <v>2100</v>
      </c>
      <c r="F211" s="11"/>
      <c r="G211" s="16" t="s">
        <v>71</v>
      </c>
      <c r="H211" s="18"/>
      <c r="I211" s="18"/>
      <c r="J211" s="18"/>
      <c r="K211" s="18">
        <v>722233</v>
      </c>
      <c r="L211" s="18">
        <f t="shared" si="1"/>
        <v>722233</v>
      </c>
      <c r="M211" s="18"/>
      <c r="N211" s="18"/>
      <c r="O211" s="70" t="s">
        <v>91</v>
      </c>
      <c r="P211" s="16" t="s">
        <v>67</v>
      </c>
      <c r="Q211" s="74">
        <v>44209</v>
      </c>
      <c r="R211" s="74">
        <v>44209</v>
      </c>
      <c r="S211" s="18" t="s">
        <v>76</v>
      </c>
    </row>
    <row r="212" spans="1:19" x14ac:dyDescent="0.25">
      <c r="A212" s="26">
        <v>2020</v>
      </c>
      <c r="B212" s="17">
        <v>44105</v>
      </c>
      <c r="C212" s="17">
        <v>44196</v>
      </c>
      <c r="D212" s="10">
        <v>2000</v>
      </c>
      <c r="E212" s="10">
        <v>2100</v>
      </c>
      <c r="F212" s="11"/>
      <c r="G212" s="16" t="s">
        <v>71</v>
      </c>
      <c r="H212" s="18"/>
      <c r="I212" s="18"/>
      <c r="J212" s="18"/>
      <c r="K212" s="18">
        <v>722234</v>
      </c>
      <c r="L212" s="18">
        <f t="shared" si="1"/>
        <v>722234</v>
      </c>
      <c r="M212" s="18"/>
      <c r="N212" s="18"/>
      <c r="O212" s="70" t="s">
        <v>91</v>
      </c>
      <c r="P212" s="16" t="s">
        <v>67</v>
      </c>
      <c r="Q212" s="74">
        <v>44209</v>
      </c>
      <c r="R212" s="74">
        <v>44209</v>
      </c>
      <c r="S212" s="18" t="s">
        <v>76</v>
      </c>
    </row>
    <row r="213" spans="1:19" x14ac:dyDescent="0.25">
      <c r="A213" s="10">
        <v>2020</v>
      </c>
      <c r="B213" s="17">
        <v>44105</v>
      </c>
      <c r="C213" s="17">
        <v>44196</v>
      </c>
      <c r="D213" s="10">
        <v>2000</v>
      </c>
      <c r="E213" s="10">
        <v>2100</v>
      </c>
      <c r="F213" s="11"/>
      <c r="G213" s="16" t="s">
        <v>71</v>
      </c>
      <c r="H213" s="18"/>
      <c r="I213" s="18"/>
      <c r="J213" s="18"/>
      <c r="K213" s="18">
        <v>722235</v>
      </c>
      <c r="L213" s="18">
        <f t="shared" si="1"/>
        <v>722235</v>
      </c>
      <c r="M213" s="18"/>
      <c r="N213" s="18"/>
      <c r="O213" s="70" t="s">
        <v>91</v>
      </c>
      <c r="P213" s="16" t="s">
        <v>67</v>
      </c>
      <c r="Q213" s="74">
        <v>44209</v>
      </c>
      <c r="R213" s="74">
        <v>44209</v>
      </c>
      <c r="S213" s="18" t="s">
        <v>76</v>
      </c>
    </row>
    <row r="214" spans="1:19" x14ac:dyDescent="0.25">
      <c r="A214" s="26">
        <v>2020</v>
      </c>
      <c r="B214" s="17">
        <v>44105</v>
      </c>
      <c r="C214" s="17">
        <v>44196</v>
      </c>
      <c r="D214" s="10">
        <v>2000</v>
      </c>
      <c r="E214" s="10">
        <v>2100</v>
      </c>
      <c r="F214" s="11"/>
      <c r="G214" s="16" t="s">
        <v>71</v>
      </c>
      <c r="H214" s="18"/>
      <c r="I214" s="18"/>
      <c r="J214" s="18"/>
      <c r="K214" s="18">
        <v>722236</v>
      </c>
      <c r="L214" s="18">
        <f t="shared" si="1"/>
        <v>722236</v>
      </c>
      <c r="M214" s="18"/>
      <c r="N214" s="18"/>
      <c r="O214" s="70" t="s">
        <v>91</v>
      </c>
      <c r="P214" s="16" t="s">
        <v>67</v>
      </c>
      <c r="Q214" s="74">
        <v>44209</v>
      </c>
      <c r="R214" s="74">
        <v>44209</v>
      </c>
      <c r="S214" s="18" t="s">
        <v>76</v>
      </c>
    </row>
    <row r="215" spans="1:19" x14ac:dyDescent="0.25">
      <c r="A215" s="10">
        <v>2020</v>
      </c>
      <c r="B215" s="17">
        <v>44105</v>
      </c>
      <c r="C215" s="17">
        <v>44196</v>
      </c>
      <c r="D215" s="10">
        <v>2000</v>
      </c>
      <c r="E215" s="10">
        <v>2100</v>
      </c>
      <c r="F215" s="11"/>
      <c r="G215" s="16" t="s">
        <v>71</v>
      </c>
      <c r="H215" s="18"/>
      <c r="I215" s="18"/>
      <c r="J215" s="18"/>
      <c r="K215" s="18">
        <v>722237</v>
      </c>
      <c r="L215" s="18">
        <f t="shared" si="1"/>
        <v>722237</v>
      </c>
      <c r="M215" s="18"/>
      <c r="N215" s="18"/>
      <c r="O215" s="70" t="s">
        <v>91</v>
      </c>
      <c r="P215" s="16" t="s">
        <v>67</v>
      </c>
      <c r="Q215" s="74">
        <v>44209</v>
      </c>
      <c r="R215" s="74">
        <v>44209</v>
      </c>
      <c r="S215" s="18" t="s">
        <v>76</v>
      </c>
    </row>
    <row r="216" spans="1:19" x14ac:dyDescent="0.25">
      <c r="A216" s="26">
        <v>2020</v>
      </c>
      <c r="B216" s="17">
        <v>44105</v>
      </c>
      <c r="C216" s="17">
        <v>44196</v>
      </c>
      <c r="D216" s="10">
        <v>2000</v>
      </c>
      <c r="E216" s="10">
        <v>2100</v>
      </c>
      <c r="F216" s="11"/>
      <c r="G216" s="16" t="s">
        <v>71</v>
      </c>
      <c r="H216" s="18"/>
      <c r="I216" s="18"/>
      <c r="J216" s="18"/>
      <c r="K216" s="18">
        <v>722238</v>
      </c>
      <c r="L216" s="18">
        <f t="shared" si="1"/>
        <v>722238</v>
      </c>
      <c r="M216" s="18"/>
      <c r="N216" s="18"/>
      <c r="O216" s="70" t="s">
        <v>91</v>
      </c>
      <c r="P216" s="16" t="s">
        <v>67</v>
      </c>
      <c r="Q216" s="74">
        <v>44209</v>
      </c>
      <c r="R216" s="74">
        <v>44209</v>
      </c>
      <c r="S216" s="18" t="s">
        <v>76</v>
      </c>
    </row>
    <row r="217" spans="1:19" x14ac:dyDescent="0.25">
      <c r="A217" s="10">
        <v>2020</v>
      </c>
      <c r="B217" s="17">
        <v>44105</v>
      </c>
      <c r="C217" s="17">
        <v>44196</v>
      </c>
      <c r="D217" s="10">
        <v>2000</v>
      </c>
      <c r="E217" s="10">
        <v>2100</v>
      </c>
      <c r="F217" s="11"/>
      <c r="G217" s="16" t="s">
        <v>71</v>
      </c>
      <c r="H217" s="18"/>
      <c r="I217" s="18"/>
      <c r="J217" s="18"/>
      <c r="K217" s="18">
        <v>722239</v>
      </c>
      <c r="L217" s="18">
        <f t="shared" si="1"/>
        <v>722239</v>
      </c>
      <c r="M217" s="18"/>
      <c r="N217" s="18"/>
      <c r="O217" s="70" t="s">
        <v>91</v>
      </c>
      <c r="P217" s="16" t="s">
        <v>67</v>
      </c>
      <c r="Q217" s="74">
        <v>44209</v>
      </c>
      <c r="R217" s="74">
        <v>44209</v>
      </c>
      <c r="S217" s="18" t="s">
        <v>76</v>
      </c>
    </row>
  </sheetData>
  <mergeCells count="7">
    <mergeCell ref="A6:S6"/>
    <mergeCell ref="A2:C2"/>
    <mergeCell ref="D2:F2"/>
    <mergeCell ref="G2:I2"/>
    <mergeCell ref="A3:C3"/>
    <mergeCell ref="D3:F3"/>
    <mergeCell ref="G3:I3"/>
  </mergeCells>
  <hyperlinks>
    <hyperlink ref="O8" r:id="rId1" xr:uid="{00000000-0004-0000-0000-000000000000}"/>
    <hyperlink ref="O9:O21" r:id="rId2" display="https://drive.google.com/file/d/1-XWFIUhVTUHqIuGOMlP1u2UQt6OKszyS/view?usp=sharing" xr:uid="{00000000-0004-0000-0000-000001000000}"/>
    <hyperlink ref="O22" r:id="rId3" xr:uid="{00000000-0004-0000-0000-000002000000}"/>
    <hyperlink ref="O23:O35" r:id="rId4" display="https://drive.google.com/file/d/1e_h0CiJ8PwQmpYiBVoKZ1Lc4uvSvD80Z/view?usp=sharing" xr:uid="{00000000-0004-0000-0000-000003000000}"/>
    <hyperlink ref="O36" r:id="rId5" xr:uid="{00000000-0004-0000-0000-000004000000}"/>
    <hyperlink ref="O37:O49" r:id="rId6" display="https://drive.google.com/file/d/1Ns0BYquzAimnAKtoltTW3HczvwwyfOa5/view?usp=sharing" xr:uid="{00000000-0004-0000-0000-000005000000}"/>
    <hyperlink ref="O50" r:id="rId7" xr:uid="{00000000-0004-0000-0000-000006000000}"/>
    <hyperlink ref="O51:O63" r:id="rId8" display="https://drive.google.com/file/d/1Pj-WD1LWnXI1WJFAlcCYgikfJy9gHTK9/view?usp=sharing" xr:uid="{00000000-0004-0000-0000-000007000000}"/>
    <hyperlink ref="O64" r:id="rId9" xr:uid="{00000000-0004-0000-0000-000008000000}"/>
    <hyperlink ref="O65:O80" r:id="rId10" display="https://drive.google.com/file/d/1gXU6J9K8nBZvANkMoGO-5Ihf75Ui3gBR/view?usp=sharing" xr:uid="{00000000-0004-0000-0000-000009000000}"/>
    <hyperlink ref="O81" r:id="rId11" xr:uid="{00000000-0004-0000-0000-00000A000000}"/>
    <hyperlink ref="O82:O97" r:id="rId12" display="https://drive.google.com/file/d/1R6aLbsWlT2wvMNLzVXlklBLdhgX7nsdK/view?usp=sharing" xr:uid="{00000000-0004-0000-0000-00000B000000}"/>
    <hyperlink ref="O98" r:id="rId13" xr:uid="{00000000-0004-0000-0000-00000C000000}"/>
    <hyperlink ref="O99:O113" r:id="rId14" display="https://drive.google.com/file/d/1Tb-0U8EE6uOlAdbjLXInQZYW3FP6KGdB/view?usp=sharing" xr:uid="{00000000-0004-0000-0000-00000D000000}"/>
    <hyperlink ref="O114" r:id="rId15" xr:uid="{00000000-0004-0000-0000-00000E000000}"/>
    <hyperlink ref="O115:O130" r:id="rId16" display="https://drive.google.com/file/d/1Fx5tIZQ60SCo_8JoX-P75P2PTDssNNP-/view?usp=sharing" xr:uid="{00000000-0004-0000-0000-00000F000000}"/>
    <hyperlink ref="O131" r:id="rId17" xr:uid="{00000000-0004-0000-0000-000010000000}"/>
    <hyperlink ref="O132:O149" r:id="rId18" display="https://drive.google.com/file/d/16tvHMRnjPn-14XYAcHjZ_VF8MkBDgjBO/view?usp=sharing" xr:uid="{00000000-0004-0000-0000-000011000000}"/>
    <hyperlink ref="O150" r:id="rId19" xr:uid="{00000000-0004-0000-0000-000012000000}"/>
    <hyperlink ref="O151:O171" r:id="rId20" display="https://drive.google.com/file/d/17uMEpAh1FNdJ9jcNgIj4S9AGixzoqoXe/view?usp=sharing" xr:uid="{00000000-0004-0000-0000-000013000000}"/>
    <hyperlink ref="O172" r:id="rId21" xr:uid="{00000000-0004-0000-0000-000014000000}"/>
    <hyperlink ref="O173:O194" r:id="rId22" display="https://drive.google.com/file/d/1_6tE3hNEoSw7GkTOdqsJBDF5ctuLgGtW/view?usp=sharing" xr:uid="{00000000-0004-0000-0000-000015000000}"/>
    <hyperlink ref="O195" r:id="rId23" xr:uid="{8697CE23-2907-45AA-8066-6B86711A71A2}"/>
    <hyperlink ref="O196" r:id="rId24" xr:uid="{B4F39569-8D31-46BF-A91D-789913EA8BD5}"/>
    <hyperlink ref="O197" r:id="rId25" xr:uid="{7E8B5E07-F123-481D-B8CE-043BEA93D6C9}"/>
    <hyperlink ref="O198:O217" r:id="rId26" display="https://drive.google.com/file/d/1KmqgF9agrsaQ0E_nnNziZBATbQ7JnrKM/view?usp=sharing" xr:uid="{A0E495CB-7851-43AB-85D4-8719FC77D31E}"/>
  </hyperlinks>
  <pageMargins left="0.7" right="0.7" top="0.75" bottom="0.75" header="0.3" footer="0.3"/>
  <pageSetup orientation="portrait" verticalDpi="0"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2019-11-08T01:59:05Z</dcterms:created>
  <dcterms:modified xsi:type="dcterms:W3CDTF">2021-01-27T18:40:16Z</dcterms:modified>
</cp:coreProperties>
</file>