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ACION FRACCIONES TERCER TRIMESTRE 2024\VERO\"/>
    </mc:Choice>
  </mc:AlternateContent>
  <bookViews>
    <workbookView xWindow="0" yWindow="0" windowWidth="28800" windowHeight="11610"/>
  </bookViews>
  <sheets>
    <sheet name="Reporte de Formatos" sheetId="1" r:id="rId1"/>
    <sheet name="Tabla_473144" sheetId="2" r:id="rId2"/>
  </sheets>
  <calcPr calcId="162913"/>
</workbook>
</file>

<file path=xl/calcChain.xml><?xml version="1.0" encoding="utf-8"?>
<calcChain xmlns="http://schemas.openxmlformats.org/spreadsheetml/2006/main">
  <c r="H9" i="2" l="1"/>
  <c r="H8" i="2"/>
  <c r="H7" i="2"/>
  <c r="H6" i="2"/>
  <c r="H5" i="2"/>
  <c r="H4" i="2"/>
  <c r="G9" i="2"/>
  <c r="G8" i="2"/>
  <c r="G7" i="2"/>
  <c r="G6" i="2"/>
  <c r="G5" i="2"/>
  <c r="G4" i="2"/>
  <c r="F7" i="2"/>
  <c r="I7" i="2" s="1"/>
  <c r="E9" i="2"/>
  <c r="F9" i="2" s="1"/>
  <c r="I9" i="2" s="1"/>
  <c r="E8" i="2"/>
  <c r="F8" i="2" s="1"/>
  <c r="I8" i="2" s="1"/>
  <c r="E7" i="2"/>
  <c r="E6" i="2"/>
  <c r="F6" i="2" s="1"/>
  <c r="I6" i="2" s="1"/>
  <c r="E5" i="2"/>
  <c r="F5" i="2" s="1"/>
  <c r="I5" i="2" s="1"/>
  <c r="E4" i="2"/>
  <c r="F4" i="2" s="1"/>
  <c r="I4" i="2" s="1"/>
  <c r="D7" i="2"/>
  <c r="I13" i="2" l="1"/>
  <c r="H13" i="2"/>
  <c r="G13" i="2"/>
  <c r="F15" i="2"/>
  <c r="E15" i="2"/>
  <c r="I14" i="2"/>
  <c r="F14" i="2"/>
  <c r="F13" i="2"/>
  <c r="I12" i="2"/>
  <c r="H12" i="2"/>
  <c r="G12" i="2"/>
  <c r="F12" i="2"/>
  <c r="E12" i="2"/>
  <c r="F19" i="2"/>
  <c r="I20" i="2" l="1"/>
  <c r="I19" i="2"/>
  <c r="I18" i="2"/>
  <c r="I17" i="2"/>
  <c r="I16" i="2"/>
  <c r="H19" i="2"/>
  <c r="H18" i="2"/>
  <c r="H17" i="2"/>
  <c r="H16" i="2"/>
  <c r="G19" i="2"/>
  <c r="G18" i="2"/>
  <c r="G17" i="2"/>
  <c r="G16" i="2"/>
  <c r="F20" i="2"/>
  <c r="F18" i="2"/>
  <c r="F17" i="2"/>
  <c r="F16" i="2"/>
  <c r="E18" i="2"/>
  <c r="E17" i="2"/>
  <c r="D20" i="2"/>
  <c r="D19" i="2"/>
  <c r="D18" i="2"/>
  <c r="D17" i="2"/>
  <c r="D16" i="2"/>
</calcChain>
</file>

<file path=xl/sharedStrings.xml><?xml version="1.0" encoding="utf-8"?>
<sst xmlns="http://schemas.openxmlformats.org/spreadsheetml/2006/main" count="111" uniqueCount="60">
  <si>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</si>
  <si>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</si>
  <si>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</si>
  <si>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</si>
  <si>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</si>
  <si>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</si>
  <si>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</si>
  <si>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</si>
  <si>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</si>
  <si>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</si>
  <si>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</si>
  <si>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</si>
  <si>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</si>
  <si>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</si>
  <si>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</si>
  <si>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</si>
  <si>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</si>
  <si>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</si>
  <si>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</si>
  <si>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</si>
  <si>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</si>
  <si>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</si>
  <si>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</si>
  <si>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</si>
  <si>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</si>
  <si>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</si>
  <si>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</si>
  <si>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</si>
  <si>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</si>
  <si>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</si>
  <si>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</si>
  <si>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</si>
  <si>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</si>
  <si>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</si>
  <si>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</si>
  <si>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</si>
  <si>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</si>
  <si>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</si>
  <si>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</si>
  <si>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</si>
  <si>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</si>
  <si>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</si>
  <si>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</si>
  <si>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</si>
  <si>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</si>
  <si>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</si>
  <si>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</si>
  <si>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</si>
  <si>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</si>
  <si>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ADMINISTRATIVA Y FINANCIERA DEL INSTITUTO SUDCALIFORNIANO DE CULTURA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</si>
  <si>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</si>
  <si>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</si>
  <si>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</si>
  <si>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</si>
  <si>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</si>
  <si>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PARTICIPACIONES Y APORTACIONES</t>
  </si>
  <si>
    <t>https://drive.google.com/file/d/1UgHNL5FGdXFvnkBys5KDiEH_fCVvuMnC/view?usp=drive_link</t>
  </si>
  <si>
    <t xml:space="preserve">https://drive.google.com/file/d/1UgHNL5FGdXFvnkBys5KDiEH_fCVvuMnC/view?usp=drive_link </t>
  </si>
  <si>
    <t>https://drive.google.com/file/d/13sXItiH_lsR-PVde6xoDmbG8ZfaQovXo/view?usp=drive_link</t>
  </si>
  <si>
    <t>https://drive.google.com/file/d/1eqFEuHr3wACpjd1T9b59_DWy1yRdExe1/view?usp=drive_link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</si>
</sst>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3" fontId="0" fillId="0" borderId="0" xfId="0" applyNumberFormat="1"/>
    <xf numFmtId="4" fontId="0" fillId="3" borderId="0" xfId="0" applyNumberFormat="1" applyFill="1" applyBorder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3sXItiH_lsR-PVde6xoDmbG8ZfaQovXo/view?usp=drive_link" TargetMode="External"/><Relationship Id="rId3" Type="http://schemas.openxmlformats.org/officeDocument/2006/relationships/hyperlink" Target="https://drive.google.com/file/d/1UgHNL5FGdXFvnkBys5KDiEH_fCVvuMnC/view?usp=drive_link" TargetMode="External"/><Relationship Id="rId7" Type="http://schemas.openxmlformats.org/officeDocument/2006/relationships/hyperlink" Target="https://drive.google.com/file/d/1eqFEuHr3wACpjd1T9b59_DWy1yRdExe1/view?usp=drive_link" TargetMode="External"/><Relationship Id="rId2" Type="http://schemas.openxmlformats.org/officeDocument/2006/relationships/hyperlink" Target="https://drive.google.com/file/d/1UgHNL5FGdXFvnkBys5KDiEH_fCVvuMnC/view?usp=drive_link" TargetMode="External"/><Relationship Id="rId1" Type="http://schemas.openxmlformats.org/officeDocument/2006/relationships/hyperlink" Target="https://drive.google.com/file/d/1UgHNL5FGdXFvnkBys5KDiEH_fCVvuMnC/view?usp=drive_link" TargetMode="External"/><Relationship Id="rId6" Type="http://schemas.openxmlformats.org/officeDocument/2006/relationships/hyperlink" Target="https://drive.google.com/file/d/1UgHNL5FGdXFvnkBys5KDiEH_fCVvuMnC/view?usp=drive_link" TargetMode="External"/><Relationship Id="rId5" Type="http://schemas.openxmlformats.org/officeDocument/2006/relationships/hyperlink" Target="https://drive.google.com/file/d/1UgHNL5FGdXFvnkBys5KDiEH_fCVvuMnC/view?usp=drive_link" TargetMode="External"/><Relationship Id="rId4" Type="http://schemas.openxmlformats.org/officeDocument/2006/relationships/hyperlink" Target="https://drive.google.com/file/d/1UgHNL5FGdXFvnkBys5KDiEH_fCVvuMn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2" workbookViewId="0">
      <selection activeCell="C39" sqref="C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s="10" customFormat="1" x14ac:dyDescent="0.25">
      <c r="A8" s="10">
        <v>2024</v>
      </c>
      <c r="B8" s="3">
        <v>45474</v>
      </c>
      <c r="C8" s="3">
        <v>45565</v>
      </c>
      <c r="D8" s="6">
        <v>13</v>
      </c>
      <c r="E8" s="9" t="s">
        <v>59</v>
      </c>
      <c r="F8" s="10" t="s">
        <v>49</v>
      </c>
      <c r="G8" s="3">
        <v>45594</v>
      </c>
    </row>
    <row r="9" spans="1:9" s="10" customFormat="1" x14ac:dyDescent="0.25">
      <c r="A9" s="10">
        <v>2024</v>
      </c>
      <c r="B9" s="3">
        <v>45474</v>
      </c>
      <c r="C9" s="3">
        <v>45565</v>
      </c>
      <c r="D9" s="6">
        <v>14</v>
      </c>
      <c r="E9" s="9" t="s">
        <v>59</v>
      </c>
      <c r="F9" s="10" t="s">
        <v>49</v>
      </c>
      <c r="G9" s="3">
        <v>45594</v>
      </c>
    </row>
    <row r="10" spans="1:9" s="10" customFormat="1" x14ac:dyDescent="0.25">
      <c r="A10" s="10">
        <v>2024</v>
      </c>
      <c r="B10" s="3">
        <v>45474</v>
      </c>
      <c r="C10" s="3">
        <v>45565</v>
      </c>
      <c r="D10" s="6">
        <v>15</v>
      </c>
      <c r="E10" s="9" t="s">
        <v>59</v>
      </c>
      <c r="F10" s="10" t="s">
        <v>49</v>
      </c>
      <c r="G10" s="3">
        <v>45594</v>
      </c>
    </row>
    <row r="11" spans="1:9" s="10" customFormat="1" x14ac:dyDescent="0.25">
      <c r="A11" s="10">
        <v>2024</v>
      </c>
      <c r="B11" s="3">
        <v>45474</v>
      </c>
      <c r="C11" s="3">
        <v>45565</v>
      </c>
      <c r="D11" s="6">
        <v>16</v>
      </c>
      <c r="E11" s="9" t="s">
        <v>59</v>
      </c>
      <c r="F11" s="10" t="s">
        <v>49</v>
      </c>
      <c r="G11" s="3">
        <v>45594</v>
      </c>
    </row>
    <row r="12" spans="1:9" s="10" customFormat="1" x14ac:dyDescent="0.25">
      <c r="A12" s="10">
        <v>2024</v>
      </c>
      <c r="B12" s="3">
        <v>45474</v>
      </c>
      <c r="C12" s="3">
        <v>45565</v>
      </c>
      <c r="D12" s="6">
        <v>17</v>
      </c>
      <c r="E12" s="9" t="s">
        <v>59</v>
      </c>
      <c r="F12" s="10" t="s">
        <v>49</v>
      </c>
      <c r="G12" s="3">
        <v>45594</v>
      </c>
    </row>
    <row r="13" spans="1:9" s="10" customFormat="1" x14ac:dyDescent="0.25">
      <c r="A13" s="10">
        <v>2024</v>
      </c>
      <c r="B13" s="3">
        <v>45474</v>
      </c>
      <c r="C13" s="3">
        <v>45565</v>
      </c>
      <c r="D13" s="6">
        <v>18</v>
      </c>
      <c r="E13" s="9" t="s">
        <v>59</v>
      </c>
      <c r="F13" s="10" t="s">
        <v>49</v>
      </c>
      <c r="G13" s="3">
        <v>45594</v>
      </c>
    </row>
    <row r="14" spans="1:9" s="8" customFormat="1" x14ac:dyDescent="0.25">
      <c r="A14" s="8">
        <v>2024</v>
      </c>
      <c r="B14" s="3">
        <v>45383</v>
      </c>
      <c r="C14" s="3">
        <v>45473</v>
      </c>
      <c r="D14" s="6">
        <v>7</v>
      </c>
      <c r="E14" s="9" t="s">
        <v>58</v>
      </c>
      <c r="F14" s="8" t="s">
        <v>49</v>
      </c>
      <c r="G14" s="3">
        <v>45483</v>
      </c>
    </row>
    <row r="15" spans="1:9" s="8" customFormat="1" x14ac:dyDescent="0.25">
      <c r="A15" s="8">
        <v>2024</v>
      </c>
      <c r="B15" s="3">
        <v>45383</v>
      </c>
      <c r="C15" s="3">
        <v>45473</v>
      </c>
      <c r="D15" s="6">
        <v>8</v>
      </c>
      <c r="E15" s="9" t="s">
        <v>58</v>
      </c>
      <c r="F15" s="8" t="s">
        <v>49</v>
      </c>
      <c r="G15" s="3">
        <v>45483</v>
      </c>
    </row>
    <row r="16" spans="1:9" s="8" customFormat="1" x14ac:dyDescent="0.25">
      <c r="A16" s="8">
        <v>2024</v>
      </c>
      <c r="B16" s="3">
        <v>45383</v>
      </c>
      <c r="C16" s="3">
        <v>45473</v>
      </c>
      <c r="D16" s="6">
        <v>9</v>
      </c>
      <c r="E16" s="9" t="s">
        <v>58</v>
      </c>
      <c r="F16" s="8" t="s">
        <v>49</v>
      </c>
      <c r="G16" s="3">
        <v>45483</v>
      </c>
    </row>
    <row r="17" spans="1:7" s="8" customFormat="1" x14ac:dyDescent="0.25">
      <c r="A17" s="8">
        <v>2024</v>
      </c>
      <c r="B17" s="3">
        <v>45383</v>
      </c>
      <c r="C17" s="3">
        <v>45473</v>
      </c>
      <c r="D17" s="6">
        <v>10</v>
      </c>
      <c r="E17" s="9" t="s">
        <v>58</v>
      </c>
      <c r="F17" s="8" t="s">
        <v>49</v>
      </c>
      <c r="G17" s="3">
        <v>45483</v>
      </c>
    </row>
    <row r="18" spans="1:7" s="8" customFormat="1" x14ac:dyDescent="0.25">
      <c r="A18" s="8">
        <v>2024</v>
      </c>
      <c r="B18" s="3">
        <v>45383</v>
      </c>
      <c r="C18" s="3">
        <v>45473</v>
      </c>
      <c r="D18" s="6">
        <v>11</v>
      </c>
      <c r="E18" s="9" t="s">
        <v>58</v>
      </c>
      <c r="F18" s="8" t="s">
        <v>49</v>
      </c>
      <c r="G18" s="3">
        <v>45483</v>
      </c>
    </row>
    <row r="19" spans="1:7" s="8" customFormat="1" x14ac:dyDescent="0.25">
      <c r="A19" s="8">
        <v>2024</v>
      </c>
      <c r="B19" s="3">
        <v>45383</v>
      </c>
      <c r="C19" s="3">
        <v>45473</v>
      </c>
      <c r="D19" s="6">
        <v>12</v>
      </c>
      <c r="E19" s="9" t="s">
        <v>58</v>
      </c>
      <c r="F19" s="8" t="s">
        <v>49</v>
      </c>
      <c r="G19" s="3">
        <v>45483</v>
      </c>
    </row>
    <row r="20" spans="1:7" x14ac:dyDescent="0.25">
      <c r="A20">
        <v>2024</v>
      </c>
      <c r="B20" s="3">
        <v>45292</v>
      </c>
      <c r="C20" s="3">
        <v>45382</v>
      </c>
      <c r="D20" s="6">
        <v>1</v>
      </c>
      <c r="E20" s="9" t="s">
        <v>56</v>
      </c>
      <c r="F20" t="s">
        <v>49</v>
      </c>
      <c r="G20" s="3">
        <v>45392</v>
      </c>
    </row>
    <row r="21" spans="1:7" x14ac:dyDescent="0.25">
      <c r="A21">
        <v>2024</v>
      </c>
      <c r="B21" s="3">
        <v>45292</v>
      </c>
      <c r="C21" s="3">
        <v>45382</v>
      </c>
      <c r="D21" s="6">
        <v>2</v>
      </c>
      <c r="E21" s="9" t="s">
        <v>57</v>
      </c>
      <c r="F21" t="s">
        <v>49</v>
      </c>
      <c r="G21" s="3">
        <v>45392</v>
      </c>
    </row>
    <row r="22" spans="1:7" x14ac:dyDescent="0.25">
      <c r="A22">
        <v>2024</v>
      </c>
      <c r="B22" s="3">
        <v>45292</v>
      </c>
      <c r="C22" s="3">
        <v>45382</v>
      </c>
      <c r="D22" s="6">
        <v>3</v>
      </c>
      <c r="E22" s="9" t="s">
        <v>56</v>
      </c>
      <c r="F22" t="s">
        <v>49</v>
      </c>
      <c r="G22" s="3">
        <v>45392</v>
      </c>
    </row>
    <row r="23" spans="1:7" x14ac:dyDescent="0.25">
      <c r="A23">
        <v>2024</v>
      </c>
      <c r="B23" s="3">
        <v>45292</v>
      </c>
      <c r="C23" s="3">
        <v>45382</v>
      </c>
      <c r="D23" s="6">
        <v>4</v>
      </c>
      <c r="E23" s="9" t="s">
        <v>56</v>
      </c>
      <c r="F23" t="s">
        <v>49</v>
      </c>
      <c r="G23" s="3">
        <v>45392</v>
      </c>
    </row>
    <row r="24" spans="1:7" x14ac:dyDescent="0.25">
      <c r="A24">
        <v>2024</v>
      </c>
      <c r="B24" s="3">
        <v>45292</v>
      </c>
      <c r="C24" s="3">
        <v>45382</v>
      </c>
      <c r="D24" s="6">
        <v>5</v>
      </c>
      <c r="E24" s="9" t="s">
        <v>56</v>
      </c>
      <c r="F24" t="s">
        <v>49</v>
      </c>
      <c r="G24" s="3">
        <v>45392</v>
      </c>
    </row>
    <row r="25" spans="1:7" x14ac:dyDescent="0.25">
      <c r="A25">
        <v>2024</v>
      </c>
      <c r="B25" s="3">
        <v>45292</v>
      </c>
      <c r="C25" s="3">
        <v>45382</v>
      </c>
      <c r="D25" s="6">
        <v>6</v>
      </c>
      <c r="E25" s="9" t="s">
        <v>56</v>
      </c>
      <c r="F25" s="8" t="s">
        <v>49</v>
      </c>
      <c r="G25" s="3">
        <v>45392</v>
      </c>
    </row>
    <row r="26" spans="1:7" x14ac:dyDescent="0.25">
      <c r="B26" s="3"/>
      <c r="C26" s="3"/>
      <c r="D26" s="4"/>
      <c r="F26" s="5"/>
    </row>
    <row r="27" spans="1:7" x14ac:dyDescent="0.25">
      <c r="B27" s="3"/>
      <c r="C27" s="3"/>
      <c r="D27" s="4"/>
      <c r="F27" s="5"/>
    </row>
    <row r="28" spans="1:7" x14ac:dyDescent="0.25">
      <c r="B28" s="3"/>
      <c r="C28" s="3"/>
      <c r="D28" s="4"/>
      <c r="F28" s="5"/>
    </row>
    <row r="29" spans="1:7" x14ac:dyDescent="0.25">
      <c r="D29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20" r:id="rId1"/>
    <hyperlink ref="E22" r:id="rId2"/>
    <hyperlink ref="E23" r:id="rId3"/>
    <hyperlink ref="E24" r:id="rId4"/>
    <hyperlink ref="E21" r:id="rId5"/>
    <hyperlink ref="E25" r:id="rId6"/>
    <hyperlink ref="E8" r:id="rId7"/>
    <hyperlink ref="E14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3" workbookViewId="0">
      <selection activeCell="L13" sqref="L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3.7109375" bestFit="1" customWidth="1"/>
    <col min="7" max="7" width="12.85546875" bestFit="1" customWidth="1"/>
    <col min="8" max="8" width="12.85546875" customWidth="1"/>
    <col min="9" max="9" width="13.85546875" bestFit="1" customWidth="1"/>
    <col min="10" max="10" width="13.28515625" customWidth="1"/>
  </cols>
  <sheetData>
    <row r="1" spans="1:11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11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1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11" s="11" customFormat="1" x14ac:dyDescent="0.25">
      <c r="A4" s="11">
        <v>13</v>
      </c>
      <c r="B4" s="11">
        <v>1000</v>
      </c>
      <c r="C4" s="11" t="s">
        <v>50</v>
      </c>
      <c r="D4" s="4">
        <v>106578622</v>
      </c>
      <c r="E4" s="4">
        <f>0</f>
        <v>0</v>
      </c>
      <c r="F4" s="4">
        <f>D4+E4</f>
        <v>106578622</v>
      </c>
      <c r="G4" s="4">
        <f>2463270+82979874</f>
        <v>85443144</v>
      </c>
      <c r="H4" s="4">
        <f>2463270+82979874</f>
        <v>85443144</v>
      </c>
      <c r="I4" s="4">
        <f>F4-H4</f>
        <v>21135478</v>
      </c>
      <c r="J4" s="4"/>
      <c r="K4" s="4"/>
    </row>
    <row r="5" spans="1:11" s="11" customFormat="1" x14ac:dyDescent="0.25">
      <c r="A5" s="11">
        <v>14</v>
      </c>
      <c r="B5" s="11">
        <v>2000</v>
      </c>
      <c r="C5" s="11" t="s">
        <v>51</v>
      </c>
      <c r="D5" s="4">
        <v>5537779</v>
      </c>
      <c r="E5" s="4">
        <f>64644+912497+101310</f>
        <v>1078451</v>
      </c>
      <c r="F5" s="4">
        <f t="shared" ref="F5:F9" si="0">D5+E5</f>
        <v>6616230</v>
      </c>
      <c r="G5" s="4">
        <f>120359+3210564+0</f>
        <v>3330923</v>
      </c>
      <c r="H5" s="4">
        <f>120359+3188834+0</f>
        <v>3309193</v>
      </c>
      <c r="I5" s="4">
        <f t="shared" ref="I5:I9" si="1">F5-H5</f>
        <v>3307037</v>
      </c>
      <c r="J5" s="4"/>
      <c r="K5" s="4"/>
    </row>
    <row r="6" spans="1:11" s="11" customFormat="1" x14ac:dyDescent="0.25">
      <c r="A6" s="11">
        <v>15</v>
      </c>
      <c r="B6" s="11">
        <v>3000</v>
      </c>
      <c r="C6" s="11" t="s">
        <v>52</v>
      </c>
      <c r="D6" s="4">
        <v>25341467</v>
      </c>
      <c r="E6" s="4">
        <f>58956+22200065+1368690</f>
        <v>23627711</v>
      </c>
      <c r="F6" s="4">
        <f t="shared" si="0"/>
        <v>48969178</v>
      </c>
      <c r="G6" s="4">
        <f>1330193+24905701+552000</f>
        <v>26787894</v>
      </c>
      <c r="H6" s="4">
        <f>1330193+24954987+552000</f>
        <v>26837180</v>
      </c>
      <c r="I6" s="4">
        <f t="shared" si="1"/>
        <v>22131998</v>
      </c>
      <c r="J6" s="4"/>
      <c r="K6" s="4"/>
    </row>
    <row r="7" spans="1:11" s="11" customFormat="1" x14ac:dyDescent="0.25">
      <c r="A7" s="12">
        <v>16</v>
      </c>
      <c r="B7" s="11">
        <v>4000</v>
      </c>
      <c r="C7" s="11" t="s">
        <v>53</v>
      </c>
      <c r="D7" s="4">
        <f>11856140+23200+1000000</f>
        <v>12879340</v>
      </c>
      <c r="E7" s="4">
        <f>0+60225+0</f>
        <v>60225</v>
      </c>
      <c r="F7" s="4">
        <f t="shared" si="0"/>
        <v>12939565</v>
      </c>
      <c r="G7" s="4">
        <f>23200+12594125+1000138</f>
        <v>13617463</v>
      </c>
      <c r="H7" s="4">
        <f>23200+12594125+1000138</f>
        <v>13617463</v>
      </c>
      <c r="I7" s="4">
        <f t="shared" si="1"/>
        <v>-677898</v>
      </c>
      <c r="J7" s="4"/>
      <c r="K7" s="4"/>
    </row>
    <row r="8" spans="1:11" s="11" customFormat="1" x14ac:dyDescent="0.25">
      <c r="A8" s="12">
        <v>17</v>
      </c>
      <c r="B8" s="11">
        <v>5000</v>
      </c>
      <c r="C8" s="11" t="s">
        <v>54</v>
      </c>
      <c r="D8" s="4">
        <v>904714</v>
      </c>
      <c r="E8" s="4">
        <f>727212</f>
        <v>727212</v>
      </c>
      <c r="F8" s="4">
        <f t="shared" si="0"/>
        <v>1631926</v>
      </c>
      <c r="G8" s="4">
        <f>8795+379704</f>
        <v>388499</v>
      </c>
      <c r="H8" s="4">
        <f>8795+379704</f>
        <v>388499</v>
      </c>
      <c r="I8" s="4">
        <f t="shared" si="1"/>
        <v>1243427</v>
      </c>
      <c r="J8" s="4"/>
      <c r="K8" s="4"/>
    </row>
    <row r="9" spans="1:11" s="11" customFormat="1" x14ac:dyDescent="0.25">
      <c r="A9" s="11">
        <v>18</v>
      </c>
      <c r="B9" s="11">
        <v>8000</v>
      </c>
      <c r="C9" s="11" t="s">
        <v>55</v>
      </c>
      <c r="D9" s="4">
        <v>2467500</v>
      </c>
      <c r="E9" s="4">
        <f>-1000000+0</f>
        <v>-1000000</v>
      </c>
      <c r="F9" s="4">
        <f t="shared" si="0"/>
        <v>1467500</v>
      </c>
      <c r="G9" s="4">
        <f>0</f>
        <v>0</v>
      </c>
      <c r="H9" s="4">
        <f>0</f>
        <v>0</v>
      </c>
      <c r="I9" s="4">
        <f t="shared" si="1"/>
        <v>1467500</v>
      </c>
      <c r="J9" s="4"/>
      <c r="K9" s="4"/>
    </row>
    <row r="10" spans="1:11" s="8" customFormat="1" x14ac:dyDescent="0.25">
      <c r="A10" s="8">
        <v>7</v>
      </c>
      <c r="B10" s="8">
        <v>1000</v>
      </c>
      <c r="C10" s="8" t="s">
        <v>50</v>
      </c>
      <c r="D10" s="4">
        <v>106578622</v>
      </c>
      <c r="E10" s="8">
        <v>0</v>
      </c>
      <c r="F10" s="4">
        <v>106578622</v>
      </c>
      <c r="G10" s="4">
        <v>45764637.810000002</v>
      </c>
      <c r="H10" s="4">
        <v>45764637.810000002</v>
      </c>
      <c r="I10" s="4">
        <v>60813984</v>
      </c>
    </row>
    <row r="11" spans="1:11" s="8" customFormat="1" x14ac:dyDescent="0.25">
      <c r="A11" s="8">
        <v>8</v>
      </c>
      <c r="B11" s="8">
        <v>2000</v>
      </c>
      <c r="C11" s="8" t="s">
        <v>51</v>
      </c>
      <c r="D11" s="4">
        <v>5537779</v>
      </c>
      <c r="E11" s="4">
        <v>1263425</v>
      </c>
      <c r="F11" s="4">
        <v>6801204</v>
      </c>
      <c r="G11" s="4">
        <v>1983039</v>
      </c>
      <c r="H11" s="4">
        <v>1811402</v>
      </c>
      <c r="I11" s="4">
        <v>4818165</v>
      </c>
    </row>
    <row r="12" spans="1:11" s="8" customFormat="1" x14ac:dyDescent="0.25">
      <c r="A12" s="8">
        <v>9</v>
      </c>
      <c r="B12" s="8">
        <v>3000</v>
      </c>
      <c r="C12" s="8" t="s">
        <v>52</v>
      </c>
      <c r="D12" s="4">
        <v>25341467</v>
      </c>
      <c r="E12" s="4">
        <f>58956+18099544</f>
        <v>18158500</v>
      </c>
      <c r="F12" s="4">
        <f>41539015+1960952</f>
        <v>43499967</v>
      </c>
      <c r="G12" s="4">
        <f>260829+16357831</f>
        <v>16618660</v>
      </c>
      <c r="H12" s="4">
        <f>260829+16361483</f>
        <v>16622312</v>
      </c>
      <c r="I12" s="4">
        <f>25181184+1700123</f>
        <v>26881307</v>
      </c>
    </row>
    <row r="13" spans="1:11" s="8" customFormat="1" x14ac:dyDescent="0.25">
      <c r="A13" s="8">
        <v>10</v>
      </c>
      <c r="B13" s="8">
        <v>4000</v>
      </c>
      <c r="C13" s="8" t="s">
        <v>53</v>
      </c>
      <c r="D13" s="4">
        <v>11879340</v>
      </c>
      <c r="E13" s="4">
        <v>-461445</v>
      </c>
      <c r="F13" s="4">
        <f>23200+11394695</f>
        <v>11417895</v>
      </c>
      <c r="G13" s="4">
        <f>23200+9773353+138</f>
        <v>9796691</v>
      </c>
      <c r="H13" s="4">
        <f>9706686+23200+138</f>
        <v>9730024</v>
      </c>
      <c r="I13" s="4">
        <f>1621342-138</f>
        <v>1621204</v>
      </c>
    </row>
    <row r="14" spans="1:11" s="8" customFormat="1" x14ac:dyDescent="0.25">
      <c r="A14" s="8">
        <v>11</v>
      </c>
      <c r="B14" s="8">
        <v>5000</v>
      </c>
      <c r="C14" s="8" t="s">
        <v>54</v>
      </c>
      <c r="D14" s="4">
        <v>904714</v>
      </c>
      <c r="E14" s="4">
        <v>592660</v>
      </c>
      <c r="F14" s="4">
        <f>1453374+44000</f>
        <v>1497374</v>
      </c>
      <c r="G14" s="7">
        <v>23700</v>
      </c>
      <c r="H14" s="7">
        <v>23700</v>
      </c>
      <c r="I14" s="7">
        <f>1429674+44000</f>
        <v>1473674</v>
      </c>
    </row>
    <row r="15" spans="1:11" s="8" customFormat="1" x14ac:dyDescent="0.25">
      <c r="A15" s="8">
        <v>12</v>
      </c>
      <c r="B15" s="8">
        <v>8000</v>
      </c>
      <c r="C15" s="8" t="s">
        <v>55</v>
      </c>
      <c r="D15" s="4">
        <v>2467500</v>
      </c>
      <c r="E15" s="4">
        <f>-1000000+0</f>
        <v>-1000000</v>
      </c>
      <c r="F15" s="4">
        <f>0+1467500</f>
        <v>1467500</v>
      </c>
      <c r="G15" s="4">
        <v>0</v>
      </c>
      <c r="H15" s="4">
        <v>0</v>
      </c>
      <c r="I15" s="4">
        <v>1467500</v>
      </c>
    </row>
    <row r="16" spans="1:11" x14ac:dyDescent="0.25">
      <c r="A16">
        <v>1</v>
      </c>
      <c r="B16">
        <v>1000</v>
      </c>
      <c r="C16" t="s">
        <v>50</v>
      </c>
      <c r="D16" s="4">
        <f>102831722+3746900</f>
        <v>106578622</v>
      </c>
      <c r="E16">
        <v>0</v>
      </c>
      <c r="F16" s="4">
        <f>102831722+3746900</f>
        <v>106578622</v>
      </c>
      <c r="G16" s="4">
        <f>18088223.92+801500</f>
        <v>18889723.920000002</v>
      </c>
      <c r="H16" s="4">
        <f>18088223.92+801500</f>
        <v>18889723.920000002</v>
      </c>
      <c r="I16" s="4">
        <f>2945400+84743498</f>
        <v>87688898</v>
      </c>
    </row>
    <row r="17" spans="1:9" x14ac:dyDescent="0.25">
      <c r="A17">
        <v>2</v>
      </c>
      <c r="B17">
        <v>2000</v>
      </c>
      <c r="C17" t="s">
        <v>51</v>
      </c>
      <c r="D17" s="4">
        <f>4773779+764000</f>
        <v>5537779</v>
      </c>
      <c r="E17" s="4">
        <f>238592+64644</f>
        <v>303236</v>
      </c>
      <c r="F17" s="4">
        <f>5012371+828644</f>
        <v>5841015</v>
      </c>
      <c r="G17" s="4">
        <f>275602.13+1044</f>
        <v>276646.13</v>
      </c>
      <c r="H17" s="4">
        <f>275602.13+1044</f>
        <v>276646.13</v>
      </c>
      <c r="I17" s="4">
        <f>827600+4736769</f>
        <v>5564369</v>
      </c>
    </row>
    <row r="18" spans="1:9" x14ac:dyDescent="0.25">
      <c r="A18">
        <v>3</v>
      </c>
      <c r="B18">
        <v>3000</v>
      </c>
      <c r="C18" t="s">
        <v>52</v>
      </c>
      <c r="D18" s="4">
        <f>23439471+1901996</f>
        <v>25341467</v>
      </c>
      <c r="E18" s="4">
        <f>14207428+58956</f>
        <v>14266384</v>
      </c>
      <c r="F18" s="4">
        <f>37646899+1960952</f>
        <v>39607851</v>
      </c>
      <c r="G18" s="4">
        <f>2130721.11+100962</f>
        <v>2231683.11</v>
      </c>
      <c r="H18" s="4">
        <f>2100394.29+100962</f>
        <v>2201356.29</v>
      </c>
      <c r="I18" s="4">
        <f>1859990+35516178</f>
        <v>37376168</v>
      </c>
    </row>
    <row r="19" spans="1:9" x14ac:dyDescent="0.25">
      <c r="A19">
        <v>4</v>
      </c>
      <c r="B19">
        <v>4000</v>
      </c>
      <c r="C19" t="s">
        <v>53</v>
      </c>
      <c r="D19" s="4">
        <f>11856140+23200</f>
        <v>11879340</v>
      </c>
      <c r="E19" s="4">
        <v>775200</v>
      </c>
      <c r="F19" s="4">
        <f>12631340+23200</f>
        <v>12654540</v>
      </c>
      <c r="G19" s="4">
        <f>8195764.82+138</f>
        <v>8195902.8200000003</v>
      </c>
      <c r="H19" s="4">
        <f>8195764.82+138</f>
        <v>8195902.8200000003</v>
      </c>
      <c r="I19" s="4">
        <f>23200+4435575</f>
        <v>4458775</v>
      </c>
    </row>
    <row r="20" spans="1:9" x14ac:dyDescent="0.25">
      <c r="A20">
        <v>5</v>
      </c>
      <c r="B20">
        <v>5000</v>
      </c>
      <c r="C20" t="s">
        <v>54</v>
      </c>
      <c r="D20" s="4">
        <f>860714+44000</f>
        <v>904714</v>
      </c>
      <c r="E20" s="4">
        <v>121220</v>
      </c>
      <c r="F20" s="4">
        <f>739494+44000</f>
        <v>783494</v>
      </c>
      <c r="G20" s="7">
        <v>0</v>
      </c>
      <c r="H20" s="7">
        <v>0</v>
      </c>
      <c r="I20" s="7">
        <f>44000+739494-138</f>
        <v>783356</v>
      </c>
    </row>
    <row r="21" spans="1:9" x14ac:dyDescent="0.25">
      <c r="A21">
        <v>6</v>
      </c>
      <c r="B21">
        <v>8000</v>
      </c>
      <c r="C21" t="s">
        <v>55</v>
      </c>
      <c r="D21" s="4">
        <v>1000000</v>
      </c>
      <c r="E21" s="4">
        <v>1000000</v>
      </c>
      <c r="F21" s="4">
        <v>0</v>
      </c>
      <c r="G21" s="4">
        <v>0</v>
      </c>
      <c r="H21" s="4">
        <v>0</v>
      </c>
      <c r="I21" s="4">
        <v>0</v>
      </c>
    </row>
    <row r="22" spans="1:9" x14ac:dyDescent="0.25">
      <c r="I2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2024-03-25T20:55:59Z</dcterms:created>
  <dcterms:modified xsi:type="dcterms:W3CDTF">2024-10-30T20:37:17Z</dcterms:modified>
</cp:coreProperties>
</file>